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filterPrivacy="1"/>
  <xr:revisionPtr revIDLastSave="0" documentId="13_ncr:1_{225C8FF1-068E-4FA1-950D-F5181B5C21BB}" xr6:coauthVersionLast="36" xr6:coauthVersionMax="47" xr10:uidLastSave="{00000000-0000-0000-0000-000000000000}"/>
  <bookViews>
    <workbookView xWindow="0" yWindow="0" windowWidth="21570" windowHeight="9450" xr2:uid="{00000000-000D-0000-FFFF-FFFF00000000}"/>
  </bookViews>
  <sheets>
    <sheet name="velocity_testing_results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4" i="1" l="1"/>
  <c r="Z4" i="1"/>
  <c r="AC4" i="1"/>
  <c r="AD4" i="1"/>
  <c r="AE4" i="1" s="1"/>
  <c r="B4" i="1" s="1"/>
  <c r="AK4" i="1"/>
  <c r="AP4" i="1"/>
  <c r="C4" i="1" s="1"/>
  <c r="AT4" i="1"/>
  <c r="E4" i="1" s="1"/>
  <c r="Y5" i="1"/>
  <c r="A5" i="1" s="1"/>
  <c r="Z5" i="1"/>
  <c r="AA5" i="1" s="1"/>
  <c r="AC5" i="1"/>
  <c r="AD5" i="1"/>
  <c r="AK5" i="1"/>
  <c r="D5" i="1" s="1"/>
  <c r="AP5" i="1"/>
  <c r="AQ5" i="1" s="1"/>
  <c r="AR5" i="1" s="1"/>
  <c r="AT5" i="1"/>
  <c r="E5" i="1" s="1"/>
  <c r="Y6" i="1"/>
  <c r="A6" i="1" s="1"/>
  <c r="Z6" i="1"/>
  <c r="AC6" i="1"/>
  <c r="AD6" i="1"/>
  <c r="AK6" i="1"/>
  <c r="D6" i="1" s="1"/>
  <c r="AP6" i="1"/>
  <c r="AQ6" i="1" s="1"/>
  <c r="AR6" i="1" s="1"/>
  <c r="AT6" i="1"/>
  <c r="E6" i="1" s="1"/>
  <c r="Y7" i="1"/>
  <c r="A7" i="1" s="1"/>
  <c r="Z7" i="1"/>
  <c r="AC7" i="1"/>
  <c r="AD7" i="1"/>
  <c r="AK7" i="1"/>
  <c r="D7" i="1" s="1"/>
  <c r="AP7" i="1"/>
  <c r="AQ7" i="1"/>
  <c r="AR7" i="1" s="1"/>
  <c r="AT7" i="1"/>
  <c r="E7" i="1" s="1"/>
  <c r="Y8" i="1"/>
  <c r="A8" i="1" s="1"/>
  <c r="Z8" i="1"/>
  <c r="AC8" i="1"/>
  <c r="AD8" i="1"/>
  <c r="AK8" i="1"/>
  <c r="D8" i="1" s="1"/>
  <c r="AP8" i="1"/>
  <c r="AQ8" i="1" s="1"/>
  <c r="AR8" i="1" s="1"/>
  <c r="AT8" i="1"/>
  <c r="E8" i="1" s="1"/>
  <c r="Y9" i="1"/>
  <c r="A9" i="1" s="1"/>
  <c r="Z9" i="1"/>
  <c r="AC9" i="1"/>
  <c r="AD9" i="1"/>
  <c r="AK9" i="1"/>
  <c r="D9" i="1" s="1"/>
  <c r="AP9" i="1"/>
  <c r="AQ9" i="1" s="1"/>
  <c r="AR9" i="1" s="1"/>
  <c r="AT9" i="1"/>
  <c r="E9" i="1" s="1"/>
  <c r="Y10" i="1"/>
  <c r="A10" i="1" s="1"/>
  <c r="Z10" i="1"/>
  <c r="AC10" i="1"/>
  <c r="AD10" i="1"/>
  <c r="AK10" i="1"/>
  <c r="D10" i="1" s="1"/>
  <c r="AP10" i="1"/>
  <c r="AQ10" i="1" s="1"/>
  <c r="AR10" i="1" s="1"/>
  <c r="AT10" i="1"/>
  <c r="E10" i="1" s="1"/>
  <c r="Y11" i="1"/>
  <c r="Z11" i="1"/>
  <c r="AC11" i="1"/>
  <c r="AD11" i="1"/>
  <c r="AK11" i="1"/>
  <c r="D11" i="1" s="1"/>
  <c r="AP11" i="1"/>
  <c r="C11" i="1" s="1"/>
  <c r="AQ11" i="1"/>
  <c r="AR11" i="1" s="1"/>
  <c r="AT11" i="1"/>
  <c r="E11" i="1" s="1"/>
  <c r="Y12" i="1"/>
  <c r="Z12" i="1"/>
  <c r="AC12" i="1"/>
  <c r="AD12" i="1"/>
  <c r="AK12" i="1"/>
  <c r="D12" i="1" s="1"/>
  <c r="AP12" i="1"/>
  <c r="C12" i="1" s="1"/>
  <c r="AV12" i="1" s="1"/>
  <c r="AT12" i="1"/>
  <c r="E12" i="1" s="1"/>
  <c r="Y13" i="1"/>
  <c r="A13" i="1" s="1"/>
  <c r="Z13" i="1"/>
  <c r="AC13" i="1"/>
  <c r="AD13" i="1"/>
  <c r="AK13" i="1"/>
  <c r="D13" i="1" s="1"/>
  <c r="AP13" i="1"/>
  <c r="AQ13" i="1" s="1"/>
  <c r="AR13" i="1" s="1"/>
  <c r="AT13" i="1"/>
  <c r="E13" i="1" s="1"/>
  <c r="Y14" i="1"/>
  <c r="A14" i="1" s="1"/>
  <c r="Z14" i="1"/>
  <c r="AC14" i="1"/>
  <c r="AD14" i="1"/>
  <c r="AK14" i="1"/>
  <c r="D14" i="1" s="1"/>
  <c r="AP14" i="1"/>
  <c r="AQ14" i="1" s="1"/>
  <c r="AR14" i="1" s="1"/>
  <c r="AT14" i="1"/>
  <c r="E14" i="1" s="1"/>
  <c r="Y15" i="1"/>
  <c r="Z15" i="1"/>
  <c r="AC15" i="1"/>
  <c r="AD15" i="1"/>
  <c r="AK15" i="1"/>
  <c r="D15" i="1" s="1"/>
  <c r="AP15" i="1"/>
  <c r="AQ15" i="1"/>
  <c r="AR15" i="1" s="1"/>
  <c r="AT15" i="1"/>
  <c r="E15" i="1" s="1"/>
  <c r="A4" i="1"/>
  <c r="C7" i="1"/>
  <c r="C8" i="1"/>
  <c r="C14" i="1"/>
  <c r="C15" i="1"/>
  <c r="AT3" i="1"/>
  <c r="E3" i="1" s="1"/>
  <c r="AP3" i="1"/>
  <c r="C3" i="1" s="1"/>
  <c r="AK3" i="1"/>
  <c r="D3" i="1" s="1"/>
  <c r="AE11" i="1" l="1"/>
  <c r="AF11" i="1" s="1"/>
  <c r="AA9" i="1"/>
  <c r="AQ4" i="1"/>
  <c r="AR4" i="1" s="1"/>
  <c r="AV4" i="1"/>
  <c r="AA13" i="1"/>
  <c r="AA12" i="1"/>
  <c r="AL4" i="1"/>
  <c r="D4" i="1"/>
  <c r="AA6" i="1"/>
  <c r="AA8" i="1"/>
  <c r="C9" i="1"/>
  <c r="AA15" i="1"/>
  <c r="AQ12" i="1"/>
  <c r="AR12" i="1" s="1"/>
  <c r="AA11" i="1"/>
  <c r="AV7" i="1"/>
  <c r="AF4" i="1"/>
  <c r="A12" i="1"/>
  <c r="C6" i="1"/>
  <c r="AV6" i="1" s="1"/>
  <c r="AE12" i="1"/>
  <c r="B12" i="1" s="1"/>
  <c r="AE8" i="1"/>
  <c r="B8" i="1" s="1"/>
  <c r="C10" i="1"/>
  <c r="AV10" i="1" s="1"/>
  <c r="AA10" i="1"/>
  <c r="AA4" i="1"/>
  <c r="AV15" i="1"/>
  <c r="AE15" i="1"/>
  <c r="AF15" i="1" s="1"/>
  <c r="A15" i="1"/>
  <c r="AV14" i="1"/>
  <c r="AE14" i="1"/>
  <c r="AL14" i="1" s="1"/>
  <c r="AA14" i="1"/>
  <c r="AE13" i="1"/>
  <c r="AL13" i="1" s="1"/>
  <c r="AL12" i="1"/>
  <c r="AF12" i="1"/>
  <c r="AV11" i="1"/>
  <c r="A11" i="1"/>
  <c r="AE10" i="1"/>
  <c r="B10" i="1" s="1"/>
  <c r="AV9" i="1"/>
  <c r="AE9" i="1"/>
  <c r="AL9" i="1" s="1"/>
  <c r="AV8" i="1"/>
  <c r="AL8" i="1"/>
  <c r="AF8" i="1"/>
  <c r="AE7" i="1"/>
  <c r="AF7" i="1" s="1"/>
  <c r="AA7" i="1"/>
  <c r="AE6" i="1"/>
  <c r="B6" i="1" s="1"/>
  <c r="AE5" i="1"/>
  <c r="AF10" i="1"/>
  <c r="AL10" i="1"/>
  <c r="B5" i="1"/>
  <c r="AL5" i="1"/>
  <c r="AL6" i="1"/>
  <c r="AF9" i="1"/>
  <c r="AF5" i="1"/>
  <c r="C13" i="1"/>
  <c r="AV13" i="1" s="1"/>
  <c r="C5" i="1"/>
  <c r="AV5" i="1" s="1"/>
  <c r="AL11" i="1"/>
  <c r="AV3" i="1"/>
  <c r="AQ3" i="1"/>
  <c r="AR3" i="1" s="1"/>
  <c r="AD3" i="1"/>
  <c r="AC3" i="1"/>
  <c r="B11" i="1" l="1"/>
  <c r="B14" i="1"/>
  <c r="AF14" i="1"/>
  <c r="AF6" i="1"/>
  <c r="AL15" i="1"/>
  <c r="B15" i="1"/>
  <c r="B13" i="1"/>
  <c r="AF13" i="1"/>
  <c r="B9" i="1"/>
  <c r="AL7" i="1"/>
  <c r="B7" i="1"/>
  <c r="Z3" i="1"/>
  <c r="AE3" i="1" l="1"/>
  <c r="AL3" i="1" l="1"/>
  <c r="AF3" i="1"/>
  <c r="Y3" i="1"/>
  <c r="A3" i="1" l="1"/>
  <c r="AA3" i="1"/>
  <c r="B3" i="1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618EDFC3-43A9-4EF6-B51A-8828B0DC9E19}" keepAlive="1" name="Query - avmax" description="Connection to the 'avmax' query in the workbook." type="5" refreshedVersion="6" background="1">
    <dbPr connection="Provider=Microsoft.Mashup.OleDb.1;Data Source=$Workbook$;Location=avmax;Extended Properties=&quot;&quot;" command="SELECT * FROM [avmax]"/>
  </connection>
</connections>
</file>

<file path=xl/sharedStrings.xml><?xml version="1.0" encoding="utf-8"?>
<sst xmlns="http://schemas.openxmlformats.org/spreadsheetml/2006/main" count="42" uniqueCount="41">
  <si>
    <t>angle (deg)</t>
  </si>
  <si>
    <t>area (m^2)</t>
  </si>
  <si>
    <t>flow rate (m^3/s)</t>
  </si>
  <si>
    <t>calculated velocity (m/s)</t>
  </si>
  <si>
    <t>frequency (Hz)</t>
  </si>
  <si>
    <t>speed of light (m/s)</t>
  </si>
  <si>
    <t>alias limit (m/s)</t>
  </si>
  <si>
    <t>calculated velocity error (m/s)</t>
  </si>
  <si>
    <t>mid-point-level (mm)</t>
  </si>
  <si>
    <t>outlet-level (mm)</t>
  </si>
  <si>
    <t>width (mm)</t>
  </si>
  <si>
    <t>flow meter (L/min)</t>
  </si>
  <si>
    <t>flow rate error ( m^3/ s)</t>
  </si>
  <si>
    <t>width error (mm)</t>
  </si>
  <si>
    <t>level error (mm)</t>
  </si>
  <si>
    <t>bin-width (m/s)</t>
  </si>
  <si>
    <t>p1 (mm)</t>
  </si>
  <si>
    <t>p2 (mm)</t>
  </si>
  <si>
    <t>p3 (mm)</t>
  </si>
  <si>
    <t>p4 (mm)</t>
  </si>
  <si>
    <t>p5 (mm)</t>
  </si>
  <si>
    <t>p6 (mm)</t>
  </si>
  <si>
    <t>bernoulli's velocity (m/s)</t>
  </si>
  <si>
    <t>av level (mm)</t>
  </si>
  <si>
    <t>A depth (mm)</t>
  </si>
  <si>
    <t>sensor height (mm)</t>
  </si>
  <si>
    <t>froude number</t>
  </si>
  <si>
    <t>rel error bernoulli</t>
  </si>
  <si>
    <t>error bernolli (m/s)</t>
  </si>
  <si>
    <t>A Flow rate (L/min)</t>
  </si>
  <si>
    <t>radarvel (mm/s)</t>
  </si>
  <si>
    <t>radar (m/s)</t>
  </si>
  <si>
    <t>av method (m/s)</t>
  </si>
  <si>
    <t>venturi (m/s)</t>
  </si>
  <si>
    <t>cosine</t>
  </si>
  <si>
    <t>finedepth (mm)</t>
  </si>
  <si>
    <t>coarsedepth (mm)</t>
  </si>
  <si>
    <t>Results</t>
  </si>
  <si>
    <t>Input</t>
  </si>
  <si>
    <t>Calulations:</t>
  </si>
  <si>
    <t>radar level (mm)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</si>
</sst>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theme="2" tint="-0.24997711111789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E5FFE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Fill="1" applyBorder="1"/>
    <xf numFmtId="2" fontId="0" fillId="0" borderId="0" xfId="0" applyNumberFormat="1" applyBorder="1"/>
    <xf numFmtId="0" fontId="0" fillId="0" borderId="0" xfId="0" applyBorder="1"/>
    <xf numFmtId="0" fontId="0" fillId="2" borderId="0" xfId="0" applyFill="1" applyBorder="1"/>
    <xf numFmtId="11" fontId="0" fillId="0" borderId="0" xfId="0" applyNumberFormat="1" applyBorder="1"/>
    <xf numFmtId="2" fontId="0" fillId="0" borderId="0" xfId="0" applyNumberFormat="1" applyFill="1" applyBorder="1"/>
    <xf numFmtId="0" fontId="0" fillId="0" borderId="0" xfId="0" applyNumberFormat="1" applyBorder="1"/>
    <xf numFmtId="0" fontId="2" fillId="0" borderId="0" xfId="0" applyFont="1" applyBorder="1"/>
    <xf numFmtId="0" fontId="3" fillId="0" borderId="0" xfId="0" applyFont="1" applyFill="1" applyBorder="1"/>
    <xf numFmtId="0" fontId="1" fillId="2" borderId="0" xfId="0" applyFont="1" applyFill="1" applyBorder="1"/>
    <xf numFmtId="11" fontId="0" fillId="0" borderId="0" xfId="0" applyNumberFormat="1" applyFill="1" applyBorder="1"/>
    <xf numFmtId="0" fontId="1" fillId="0" borderId="0" xfId="0" applyFont="1" applyFill="1" applyBorder="1"/>
    <xf numFmtId="0" fontId="2" fillId="0" borderId="0" xfId="0" applyFont="1" applyFill="1" applyBorder="1"/>
    <xf numFmtId="47" fontId="0" fillId="0" borderId="0" xfId="0" applyNumberFormat="1" applyBorder="1"/>
    <xf numFmtId="0" fontId="3" fillId="0" borderId="0" xfId="0" applyFont="1" applyBorder="1"/>
    <xf numFmtId="164" fontId="0" fillId="0" borderId="0" xfId="0" applyNumberFormat="1" applyBorder="1"/>
    <xf numFmtId="0" fontId="0" fillId="0" borderId="1" xfId="0" applyBorder="1"/>
    <xf numFmtId="0" fontId="0" fillId="3" borderId="0" xfId="0" applyFill="1" applyBorder="1"/>
    <xf numFmtId="2" fontId="0" fillId="3" borderId="0" xfId="0" applyNumberFormat="1" applyFill="1" applyBorder="1"/>
    <xf numFmtId="0" fontId="4" fillId="0" borderId="1" xfId="0" applyFont="1" applyBorder="1" applyAlignment="1">
      <alignment horizontal="center"/>
    </xf>
    <xf numFmtId="0" fontId="0" fillId="3" borderId="1" xfId="0" applyFill="1" applyBorder="1"/>
    <xf numFmtId="0" fontId="2" fillId="0" borderId="1" xfId="0" applyFont="1" applyBorder="1"/>
    <xf numFmtId="0" fontId="0" fillId="2" borderId="1" xfId="0" applyFill="1" applyBorder="1"/>
    <xf numFmtId="0" fontId="0" fillId="0" borderId="1" xfId="0" applyFill="1" applyBorder="1"/>
    <xf numFmtId="0" fontId="4" fillId="0" borderId="1" xfId="0" applyFont="1" applyBorder="1"/>
    <xf numFmtId="0" fontId="4" fillId="0" borderId="1" xfId="0" applyFont="1" applyBorder="1" applyAlignment="1">
      <alignment horizont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E5FFE5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AU"/>
              <a:t>Bernuolli vs Flowrate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51111587696804706"/>
                  <c:y val="-9.5067277286666793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velocity_testing_results!$Y$3:$Y$49</c:f>
              <c:numCache>
                <c:formatCode>General</c:formatCode>
                <c:ptCount val="47"/>
                <c:pt idx="0">
                  <c:v>0.3132091952673165</c:v>
                </c:pt>
                <c:pt idx="1">
                  <c:v>0.38360135557633268</c:v>
                </c:pt>
                <c:pt idx="2">
                  <c:v>0.44294469180700202</c:v>
                </c:pt>
                <c:pt idx="3">
                  <c:v>0.49522722057657537</c:v>
                </c:pt>
                <c:pt idx="4">
                  <c:v>0.55146169404592371</c:v>
                </c:pt>
                <c:pt idx="5">
                  <c:v>0.61853860025062302</c:v>
                </c:pt>
                <c:pt idx="6">
                  <c:v>0.75430762955176323</c:v>
                </c:pt>
                <c:pt idx="7">
                  <c:v>0.81674965564731039</c:v>
                </c:pt>
                <c:pt idx="8">
                  <c:v>1.2331058348738766</c:v>
                </c:pt>
                <c:pt idx="9">
                  <c:v>1.4556647965792124</c:v>
                </c:pt>
                <c:pt idx="10">
                  <c:v>1.0984671137544355</c:v>
                </c:pt>
                <c:pt idx="11">
                  <c:v>0.92383440074506862</c:v>
                </c:pt>
                <c:pt idx="12">
                  <c:v>1.0759089180781058</c:v>
                </c:pt>
              </c:numCache>
            </c:numRef>
          </c:xVal>
          <c:yVal>
            <c:numRef>
              <c:f>velocity_testing_results!$AE$3:$AE$49</c:f>
              <c:numCache>
                <c:formatCode>0.00</c:formatCode>
                <c:ptCount val="47"/>
                <c:pt idx="0">
                  <c:v>0.23518518518518516</c:v>
                </c:pt>
                <c:pt idx="1">
                  <c:v>0.28271604938271605</c:v>
                </c:pt>
                <c:pt idx="2">
                  <c:v>0.31957671957671951</c:v>
                </c:pt>
                <c:pt idx="3">
                  <c:v>0.3461538461538462</c:v>
                </c:pt>
                <c:pt idx="4">
                  <c:v>0.39920634920634923</c:v>
                </c:pt>
                <c:pt idx="5">
                  <c:v>0.4693957115009747</c:v>
                </c:pt>
                <c:pt idx="6">
                  <c:v>0.54113060428849902</c:v>
                </c:pt>
                <c:pt idx="7">
                  <c:v>0.64</c:v>
                </c:pt>
                <c:pt idx="8">
                  <c:v>1.0069841269841269</c:v>
                </c:pt>
                <c:pt idx="9">
                  <c:v>1.3004115226337449</c:v>
                </c:pt>
                <c:pt idx="10">
                  <c:v>0.82304526748971207</c:v>
                </c:pt>
                <c:pt idx="11">
                  <c:v>0.6588235294117647</c:v>
                </c:pt>
                <c:pt idx="12">
                  <c:v>0.84587813620071683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289-4990-9D5F-5C49403C1E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1667784"/>
        <c:axId val="291667456"/>
      </c:scatterChart>
      <c:valAx>
        <c:axId val="2916677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1667456"/>
        <c:crosses val="autoZero"/>
        <c:crossBetween val="midCat"/>
      </c:valAx>
      <c:valAx>
        <c:axId val="29166745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16677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AU"/>
              <a:t>Froude Number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velocity_testing_results!$AE$3:$AE$24</c:f>
              <c:numCache>
                <c:formatCode>0.00</c:formatCode>
                <c:ptCount val="22"/>
                <c:pt idx="0">
                  <c:v>0.23518518518518516</c:v>
                </c:pt>
                <c:pt idx="1">
                  <c:v>0.28271604938271605</c:v>
                </c:pt>
                <c:pt idx="2">
                  <c:v>0.31957671957671951</c:v>
                </c:pt>
                <c:pt idx="3">
                  <c:v>0.3461538461538462</c:v>
                </c:pt>
                <c:pt idx="4">
                  <c:v>0.39920634920634923</c:v>
                </c:pt>
                <c:pt idx="5">
                  <c:v>0.4693957115009747</c:v>
                </c:pt>
                <c:pt idx="6">
                  <c:v>0.54113060428849902</c:v>
                </c:pt>
                <c:pt idx="7">
                  <c:v>0.64</c:v>
                </c:pt>
                <c:pt idx="8">
                  <c:v>1.0069841269841269</c:v>
                </c:pt>
                <c:pt idx="9">
                  <c:v>1.3004115226337449</c:v>
                </c:pt>
                <c:pt idx="10">
                  <c:v>0.82304526748971207</c:v>
                </c:pt>
                <c:pt idx="11">
                  <c:v>0.6588235294117647</c:v>
                </c:pt>
                <c:pt idx="12">
                  <c:v>0.84587813620071683</c:v>
                </c:pt>
              </c:numCache>
            </c:numRef>
          </c:xVal>
          <c:yVal>
            <c:numRef>
              <c:f>velocity_testing_results!$AL$3:$AL$24</c:f>
              <c:numCache>
                <c:formatCode>0.00E+00</c:formatCode>
                <c:ptCount val="22"/>
                <c:pt idx="0">
                  <c:v>0.68546428959412775</c:v>
                </c:pt>
                <c:pt idx="1">
                  <c:v>0.6727902780870324</c:v>
                </c:pt>
                <c:pt idx="2">
                  <c:v>0.70409455111714558</c:v>
                </c:pt>
                <c:pt idx="3">
                  <c:v>0.68540612924984434</c:v>
                </c:pt>
                <c:pt idx="4">
                  <c:v>0.76169993858599083</c:v>
                </c:pt>
                <c:pt idx="5">
                  <c:v>0.88773263088661059</c:v>
                </c:pt>
                <c:pt idx="6">
                  <c:v>1.0233994116865577</c:v>
                </c:pt>
                <c:pt idx="7">
                  <c:v>1.2321940954835366</c:v>
                </c:pt>
                <c:pt idx="8">
                  <c:v>2.4303515390688051</c:v>
                </c:pt>
                <c:pt idx="9">
                  <c:v>3.5733817996827013</c:v>
                </c:pt>
                <c:pt idx="10">
                  <c:v>2.26163405043209</c:v>
                </c:pt>
                <c:pt idx="11">
                  <c:v>1.6132814378467484</c:v>
                </c:pt>
                <c:pt idx="12">
                  <c:v>2.169239215063794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38D-402E-AEF3-49BB66A434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6270072"/>
        <c:axId val="466269416"/>
      </c:scatterChart>
      <c:valAx>
        <c:axId val="4662700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Velocity (m/s)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6269416"/>
        <c:crosses val="autoZero"/>
        <c:crossBetween val="midCat"/>
      </c:valAx>
      <c:valAx>
        <c:axId val="466269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Froude Number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62700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AU"/>
              <a:t>radar</a:t>
            </a:r>
            <a:r>
              <a:rPr lang="en-AU" baseline="0"/>
              <a:t> vs flowrate-velocity</a:t>
            </a:r>
          </a:p>
          <a:p>
            <a:pPr>
              <a:defRPr/>
            </a:pPr>
            <a:endParaRPr lang="en-AU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45958006651785244"/>
                  <c:y val="-3.4567409013461524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errBars>
            <c:errDir val="x"/>
            <c:errBarType val="both"/>
            <c:errValType val="cust"/>
            <c:noEndCap val="0"/>
            <c:plus>
              <c:numRef>
                <c:f>velocity_testing_results!$AF$3:$AF$15</c:f>
                <c:numCache>
                  <c:formatCode>General</c:formatCode>
                  <c:ptCount val="13"/>
                  <c:pt idx="0">
                    <c:v>0.1207536210751434</c:v>
                  </c:pt>
                  <c:pt idx="1">
                    <c:v>7.4774860579486166E-2</c:v>
                  </c:pt>
                  <c:pt idx="2">
                    <c:v>6.1619705031877858E-2</c:v>
                  </c:pt>
                  <c:pt idx="3">
                    <c:v>4.9609905763751919E-2</c:v>
                  </c:pt>
                  <c:pt idx="4">
                    <c:v>4.4780895128097631E-2</c:v>
                  </c:pt>
                  <c:pt idx="5">
                    <c:v>4.3070246448888891E-2</c:v>
                  </c:pt>
                  <c:pt idx="6">
                    <c:v>4.2944771696052292E-2</c:v>
                  </c:pt>
                  <c:pt idx="7">
                    <c:v>4.5090909090909091E-2</c:v>
                  </c:pt>
                  <c:pt idx="8">
                    <c:v>7.9341025355076866E-2</c:v>
                  </c:pt>
                  <c:pt idx="9">
                    <c:v>0.11818331953873966</c:v>
                  </c:pt>
                  <c:pt idx="10">
                    <c:v>9.1632982777015703E-2</c:v>
                  </c:pt>
                  <c:pt idx="11">
                    <c:v>6.9230515735706044E-2</c:v>
                  </c:pt>
                  <c:pt idx="12">
                    <c:v>8.1578432698205541E-2</c:v>
                  </c:pt>
                </c:numCache>
              </c:numRef>
            </c:plus>
            <c:minus>
              <c:numRef>
                <c:f>velocity_testing_results!$AF$3:$AF$15</c:f>
                <c:numCache>
                  <c:formatCode>General</c:formatCode>
                  <c:ptCount val="13"/>
                  <c:pt idx="0">
                    <c:v>0.1207536210751434</c:v>
                  </c:pt>
                  <c:pt idx="1">
                    <c:v>7.4774860579486166E-2</c:v>
                  </c:pt>
                  <c:pt idx="2">
                    <c:v>6.1619705031877858E-2</c:v>
                  </c:pt>
                  <c:pt idx="3">
                    <c:v>4.9609905763751919E-2</c:v>
                  </c:pt>
                  <c:pt idx="4">
                    <c:v>4.4780895128097631E-2</c:v>
                  </c:pt>
                  <c:pt idx="5">
                    <c:v>4.3070246448888891E-2</c:v>
                  </c:pt>
                  <c:pt idx="6">
                    <c:v>4.2944771696052292E-2</c:v>
                  </c:pt>
                  <c:pt idx="7">
                    <c:v>4.5090909090909091E-2</c:v>
                  </c:pt>
                  <c:pt idx="8">
                    <c:v>7.9341025355076866E-2</c:v>
                  </c:pt>
                  <c:pt idx="9">
                    <c:v>0.11818331953873966</c:v>
                  </c:pt>
                  <c:pt idx="10">
                    <c:v>9.1632982777015703E-2</c:v>
                  </c:pt>
                  <c:pt idx="11">
                    <c:v>6.9230515735706044E-2</c:v>
                  </c:pt>
                  <c:pt idx="12">
                    <c:v>8.1578432698205541E-2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velocity_testing_results!$AR$3:$AR$15</c:f>
                <c:numCache>
                  <c:formatCode>General</c:formatCode>
                  <c:ptCount val="13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  <c:pt idx="12">
                    <c:v>0</c:v>
                  </c:pt>
                </c:numCache>
              </c:numRef>
            </c:plus>
            <c:minus>
              <c:numRef>
                <c:f>velocity_testing_results!$AR$3:$AR$15</c:f>
                <c:numCache>
                  <c:formatCode>General</c:formatCode>
                  <c:ptCount val="13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  <c:pt idx="12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velocity_testing_results!$B$3:$B$15</c:f>
              <c:numCache>
                <c:formatCode>0.00</c:formatCode>
                <c:ptCount val="13"/>
                <c:pt idx="0">
                  <c:v>0.23518518518518516</c:v>
                </c:pt>
                <c:pt idx="1">
                  <c:v>0.28271604938271605</c:v>
                </c:pt>
                <c:pt idx="2">
                  <c:v>0.31957671957671951</c:v>
                </c:pt>
                <c:pt idx="3">
                  <c:v>0.3461538461538462</c:v>
                </c:pt>
                <c:pt idx="4">
                  <c:v>0.39920634920634923</c:v>
                </c:pt>
                <c:pt idx="5">
                  <c:v>0.4693957115009747</c:v>
                </c:pt>
                <c:pt idx="6">
                  <c:v>0.54113060428849902</c:v>
                </c:pt>
                <c:pt idx="7">
                  <c:v>0.64</c:v>
                </c:pt>
                <c:pt idx="8">
                  <c:v>1.0069841269841269</c:v>
                </c:pt>
                <c:pt idx="9">
                  <c:v>1.3004115226337449</c:v>
                </c:pt>
                <c:pt idx="10">
                  <c:v>0.82304526748971207</c:v>
                </c:pt>
                <c:pt idx="11">
                  <c:v>0.6588235294117647</c:v>
                </c:pt>
                <c:pt idx="12">
                  <c:v>0.84587813620071683</c:v>
                </c:pt>
              </c:numCache>
            </c:numRef>
          </c:xVal>
          <c:yVal>
            <c:numRef>
              <c:f>velocity_testing_results!$C$3:$C$15</c:f>
              <c:numCache>
                <c:formatCode>0.00</c:formatCode>
                <c:ptCount val="13"/>
                <c:pt idx="0">
                  <c:v>9.8289711576231731E-2</c:v>
                </c:pt>
                <c:pt idx="1">
                  <c:v>0.13821990690407587</c:v>
                </c:pt>
                <c:pt idx="2">
                  <c:v>0.18429320920543449</c:v>
                </c:pt>
                <c:pt idx="3">
                  <c:v>0.15357767433786207</c:v>
                </c:pt>
                <c:pt idx="4">
                  <c:v>0.19350786966570621</c:v>
                </c:pt>
                <c:pt idx="5">
                  <c:v>0.2303665115067931</c:v>
                </c:pt>
                <c:pt idx="6">
                  <c:v>0.2610820463743655</c:v>
                </c:pt>
                <c:pt idx="7">
                  <c:v>0.31637000913599589</c:v>
                </c:pt>
                <c:pt idx="8">
                  <c:v>0.69724264149389381</c:v>
                </c:pt>
                <c:pt idx="9">
                  <c:v>0.87539274372581377</c:v>
                </c:pt>
                <c:pt idx="10">
                  <c:v>0.59895292991766214</c:v>
                </c:pt>
                <c:pt idx="11">
                  <c:v>0.32251311610951033</c:v>
                </c:pt>
                <c:pt idx="12">
                  <c:v>0.49452011136791585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E40-4757-BF85-3F7DFDE872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9096344"/>
        <c:axId val="419096672"/>
      </c:scatterChart>
      <c:valAx>
        <c:axId val="4190963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Flowrate</a:t>
                </a:r>
                <a:r>
                  <a:rPr lang="en-AU" baseline="0"/>
                  <a:t>-Area Velocity (m/s)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9096672"/>
        <c:crosses val="autoZero"/>
        <c:crossBetween val="midCat"/>
      </c:valAx>
      <c:valAx>
        <c:axId val="419096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Onboard</a:t>
                </a:r>
                <a:r>
                  <a:rPr lang="en-AU" baseline="0"/>
                  <a:t> Radar Velocity</a:t>
                </a:r>
                <a:endParaRPr lang="en-AU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90963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778181</xdr:colOff>
      <xdr:row>23</xdr:row>
      <xdr:rowOff>399</xdr:rowOff>
    </xdr:from>
    <xdr:to>
      <xdr:col>17</xdr:col>
      <xdr:colOff>13230</xdr:colOff>
      <xdr:row>44</xdr:row>
      <xdr:rowOff>132292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929800D-1119-433B-A1CC-2B3E8C4B0DC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76529</xdr:colOff>
      <xdr:row>23</xdr:row>
      <xdr:rowOff>25655</xdr:rowOff>
    </xdr:from>
    <xdr:to>
      <xdr:col>25</xdr:col>
      <xdr:colOff>185208</xdr:colOff>
      <xdr:row>45</xdr:row>
      <xdr:rowOff>39687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2EDF1CA2-FE5A-4FB7-A973-0BD2D058A99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23</xdr:row>
      <xdr:rowOff>20232</xdr:rowOff>
    </xdr:from>
    <xdr:to>
      <xdr:col>7</xdr:col>
      <xdr:colOff>679426</xdr:colOff>
      <xdr:row>44</xdr:row>
      <xdr:rowOff>72914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745C510-05B3-4DF2-8FF0-A09F190813C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E111"/>
  <sheetViews>
    <sheetView tabSelected="1" zoomScaleNormal="100" workbookViewId="0">
      <selection activeCell="E17" sqref="E17"/>
    </sheetView>
  </sheetViews>
  <sheetFormatPr defaultRowHeight="15" x14ac:dyDescent="0.25"/>
  <cols>
    <col min="1" max="1" width="12.42578125" style="3" bestFit="1" customWidth="1"/>
    <col min="2" max="2" width="14.85546875" style="3" bestFit="1" customWidth="1"/>
    <col min="3" max="5" width="14.85546875" style="3" customWidth="1"/>
    <col min="6" max="6" width="14.85546875" style="18" customWidth="1"/>
    <col min="7" max="7" width="16.85546875" style="3" customWidth="1"/>
    <col min="8" max="8" width="12.7109375" style="3" customWidth="1"/>
    <col min="9" max="9" width="7.7109375" style="3" customWidth="1"/>
    <col min="10" max="10" width="8.42578125" style="15" bestFit="1" customWidth="1"/>
    <col min="11" max="11" width="8.7109375" style="15" bestFit="1" customWidth="1"/>
    <col min="12" max="15" width="8.7109375" style="3" bestFit="1" customWidth="1"/>
    <col min="16" max="16" width="7.28515625" style="3" customWidth="1"/>
    <col min="17" max="17" width="9.140625" style="3" customWidth="1"/>
    <col min="18" max="18" width="3.5703125" style="3" customWidth="1"/>
    <col min="19" max="21" width="8.7109375" style="3" customWidth="1"/>
    <col min="22" max="22" width="6.42578125" style="3" customWidth="1"/>
    <col min="23" max="23" width="12.85546875" style="8" bestFit="1" customWidth="1"/>
    <col min="24" max="24" width="9.140625" style="4"/>
    <col min="25" max="25" width="27" style="3" bestFit="1" customWidth="1"/>
    <col min="26" max="26" width="19.140625" style="3" bestFit="1" customWidth="1"/>
    <col min="27" max="27" width="20.42578125" style="3" bestFit="1" customWidth="1"/>
    <col min="28" max="28" width="6.85546875" style="3" customWidth="1"/>
    <col min="29" max="29" width="10.7109375" style="3" bestFit="1" customWidth="1"/>
    <col min="30" max="30" width="18.140625" style="3" bestFit="1" customWidth="1"/>
    <col min="31" max="31" width="26.5703125" style="1" bestFit="1" customWidth="1"/>
    <col min="32" max="32" width="32.140625" style="1" bestFit="1" customWidth="1"/>
    <col min="33" max="33" width="5.5703125" style="3" customWidth="1"/>
    <col min="34" max="34" width="22.42578125" style="3" bestFit="1" customWidth="1"/>
    <col min="35" max="35" width="16.42578125" style="3" customWidth="1"/>
    <col min="36" max="36" width="15.7109375" style="3" bestFit="1" customWidth="1"/>
    <col min="37" max="39" width="10.42578125" style="3" customWidth="1"/>
    <col min="40" max="40" width="11.140625" style="3" customWidth="1"/>
    <col min="41" max="41" width="15" style="3" bestFit="1" customWidth="1"/>
    <col min="42" max="43" width="15" style="3" customWidth="1"/>
    <col min="44" max="44" width="15.140625" style="3" bestFit="1" customWidth="1"/>
    <col min="45" max="16384" width="9.140625" style="3"/>
  </cols>
  <sheetData>
    <row r="1" spans="1:57" s="17" customFormat="1" x14ac:dyDescent="0.25">
      <c r="A1" s="26" t="s">
        <v>37</v>
      </c>
      <c r="B1" s="26"/>
      <c r="C1" s="26"/>
      <c r="D1" s="20"/>
      <c r="E1" s="20"/>
      <c r="F1" s="21"/>
      <c r="G1" s="26" t="s">
        <v>38</v>
      </c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2"/>
      <c r="X1" s="23"/>
      <c r="Y1" s="25" t="s">
        <v>39</v>
      </c>
      <c r="AE1" s="24"/>
      <c r="AF1" s="24"/>
    </row>
    <row r="2" spans="1:57" x14ac:dyDescent="0.25">
      <c r="A2" s="1" t="s">
        <v>33</v>
      </c>
      <c r="B2" s="3" t="s">
        <v>32</v>
      </c>
      <c r="C2" s="1" t="s">
        <v>31</v>
      </c>
      <c r="D2" s="1" t="s">
        <v>23</v>
      </c>
      <c r="E2" s="1" t="s">
        <v>40</v>
      </c>
      <c r="G2" s="3" t="s">
        <v>25</v>
      </c>
      <c r="H2" s="3" t="s">
        <v>11</v>
      </c>
      <c r="I2" s="3" t="s">
        <v>10</v>
      </c>
      <c r="J2" s="3" t="s">
        <v>16</v>
      </c>
      <c r="K2" s="3" t="s">
        <v>17</v>
      </c>
      <c r="L2" s="3" t="s">
        <v>18</v>
      </c>
      <c r="M2" s="3" t="s">
        <v>19</v>
      </c>
      <c r="N2" s="3" t="s">
        <v>20</v>
      </c>
      <c r="O2" s="3" t="s">
        <v>21</v>
      </c>
      <c r="P2" s="3" t="s">
        <v>8</v>
      </c>
      <c r="Q2" s="3" t="s">
        <v>9</v>
      </c>
      <c r="S2" s="1" t="s">
        <v>30</v>
      </c>
      <c r="T2" s="1" t="s">
        <v>36</v>
      </c>
      <c r="U2" s="1" t="s">
        <v>35</v>
      </c>
      <c r="V2" s="3" t="s">
        <v>0</v>
      </c>
      <c r="W2" s="3"/>
      <c r="Y2" s="3" t="s">
        <v>22</v>
      </c>
      <c r="Z2" s="1" t="s">
        <v>27</v>
      </c>
      <c r="AA2" s="1" t="s">
        <v>28</v>
      </c>
      <c r="AC2" s="3" t="s">
        <v>1</v>
      </c>
      <c r="AD2" s="3" t="s">
        <v>2</v>
      </c>
      <c r="AE2" s="1" t="s">
        <v>3</v>
      </c>
      <c r="AF2" s="1" t="s">
        <v>7</v>
      </c>
      <c r="AH2" s="3" t="s">
        <v>12</v>
      </c>
      <c r="AI2" s="3" t="s">
        <v>13</v>
      </c>
      <c r="AJ2" s="3" t="s">
        <v>14</v>
      </c>
      <c r="AK2" s="3" t="s">
        <v>23</v>
      </c>
      <c r="AL2" s="3" t="s">
        <v>26</v>
      </c>
      <c r="AN2" s="3" t="s">
        <v>5</v>
      </c>
      <c r="AO2" s="3" t="s">
        <v>4</v>
      </c>
      <c r="AP2" s="3" t="s">
        <v>34</v>
      </c>
      <c r="AQ2" s="3" t="s">
        <v>6</v>
      </c>
      <c r="AR2" s="3" t="s">
        <v>15</v>
      </c>
      <c r="AT2" s="3" t="s">
        <v>24</v>
      </c>
      <c r="AV2" s="1" t="s">
        <v>29</v>
      </c>
      <c r="AW2" s="1"/>
      <c r="AX2" s="1"/>
    </row>
    <row r="3" spans="1:57" x14ac:dyDescent="0.25">
      <c r="A3" s="16">
        <f>Y3</f>
        <v>0.3132091952673165</v>
      </c>
      <c r="B3" s="2">
        <f>AE3</f>
        <v>0.23518518518518516</v>
      </c>
      <c r="C3" s="2">
        <f>S3/(AP3*1000)</f>
        <v>9.8289711576231731E-2</v>
      </c>
      <c r="D3" s="2">
        <f>AK3</f>
        <v>12</v>
      </c>
      <c r="E3" s="2">
        <f>AT3</f>
        <v>160.39711315761883</v>
      </c>
      <c r="F3" s="19"/>
      <c r="G3" s="3">
        <v>740</v>
      </c>
      <c r="H3" s="3">
        <v>12.7</v>
      </c>
      <c r="I3" s="3">
        <v>75</v>
      </c>
      <c r="J3" s="13">
        <v>183</v>
      </c>
      <c r="K3" s="13">
        <v>187</v>
      </c>
      <c r="L3" s="1">
        <v>182</v>
      </c>
      <c r="M3" s="1">
        <v>186</v>
      </c>
      <c r="N3" s="1">
        <v>178</v>
      </c>
      <c r="O3" s="1">
        <v>184</v>
      </c>
      <c r="P3" s="1">
        <v>13</v>
      </c>
      <c r="Q3" s="1">
        <v>11</v>
      </c>
      <c r="S3" s="1">
        <v>32</v>
      </c>
      <c r="T3" s="1">
        <v>780</v>
      </c>
      <c r="U3" s="1">
        <v>613</v>
      </c>
      <c r="V3" s="1">
        <v>71</v>
      </c>
      <c r="Y3" s="3">
        <f>SQRT(2*((AVERAGE(O3,M3)-AVERAGE(N3,L3))/1000)*9.81)</f>
        <v>0.3132091952673165</v>
      </c>
      <c r="Z3" s="3">
        <f>0.5 * AJ3/(AVERAGE(M3,O3)-AVERAGE(L3,N3))</f>
        <v>0.1</v>
      </c>
      <c r="AA3" s="3">
        <f>Z3*Y3</f>
        <v>3.1320919526731654E-2</v>
      </c>
      <c r="AC3" s="5">
        <f>I3*AVERAGE(P3:Q3)*0.000001</f>
        <v>8.9999999999999998E-4</v>
      </c>
      <c r="AD3" s="5">
        <f>H3/60/1000</f>
        <v>2.1166666666666664E-4</v>
      </c>
      <c r="AE3" s="6">
        <f>AD3/AC3</f>
        <v>0.23518518518518516</v>
      </c>
      <c r="AF3" s="6">
        <f>AH3/AD3+AI3/I3+AJ3/(AVERAGE(P3:Q3)) *AE3</f>
        <v>0.1207536210751434</v>
      </c>
      <c r="AG3" s="5"/>
      <c r="AH3" s="5">
        <v>2.0000000000000002E-5</v>
      </c>
      <c r="AI3" s="5">
        <v>0.5</v>
      </c>
      <c r="AJ3" s="5">
        <v>1</v>
      </c>
      <c r="AK3" s="5">
        <f>AVERAGE(P3:Q3)</f>
        <v>12</v>
      </c>
      <c r="AL3" s="5">
        <f>AE3/(SQRT(9.81*AK3/1000))</f>
        <v>0.68546428959412775</v>
      </c>
      <c r="AM3" s="5"/>
      <c r="AN3" s="5">
        <v>300000000</v>
      </c>
      <c r="AO3" s="5">
        <v>60000000000</v>
      </c>
      <c r="AP3" s="5">
        <f>COS(RADIANS(V3))</f>
        <v>0.32556815445715676</v>
      </c>
      <c r="AQ3" s="5" t="e">
        <f>AN3*(#REF!/2)/(2*AO3*AP3)</f>
        <v>#REF!</v>
      </c>
      <c r="AR3" s="16" t="e">
        <f t="shared" ref="AR3" si="0">AQ3/32</f>
        <v>#REF!</v>
      </c>
      <c r="AT3" s="3">
        <f>G3-U3*SIN(RADIANS(V3))</f>
        <v>160.39711315761883</v>
      </c>
      <c r="AV3" s="3">
        <f>C3*AT3*I3*0.06</f>
        <v>70.944236954651501</v>
      </c>
    </row>
    <row r="4" spans="1:57" x14ac:dyDescent="0.25">
      <c r="A4" s="16">
        <f t="shared" ref="A4:A15" si="1">Y4</f>
        <v>0.38360135557633268</v>
      </c>
      <c r="B4" s="2">
        <f t="shared" ref="B4:B15" si="2">AE4</f>
        <v>0.28271604938271605</v>
      </c>
      <c r="C4" s="2">
        <f>S4/(AP4*1000)</f>
        <v>0.13821990690407587</v>
      </c>
      <c r="D4" s="2">
        <f t="shared" ref="D4:D14" si="3">AK4</f>
        <v>18</v>
      </c>
      <c r="E4" s="2">
        <f t="shared" ref="E4:E14" si="4">AT4</f>
        <v>160.39711315761883</v>
      </c>
      <c r="F4" s="19"/>
      <c r="G4" s="3">
        <v>740</v>
      </c>
      <c r="H4" s="3">
        <v>22.9</v>
      </c>
      <c r="I4" s="3">
        <v>75</v>
      </c>
      <c r="J4" s="13">
        <v>189</v>
      </c>
      <c r="K4" s="13">
        <v>194</v>
      </c>
      <c r="L4" s="1">
        <v>186</v>
      </c>
      <c r="M4" s="1">
        <v>193</v>
      </c>
      <c r="N4" s="1">
        <v>184</v>
      </c>
      <c r="O4" s="1">
        <v>192</v>
      </c>
      <c r="P4" s="1">
        <v>20</v>
      </c>
      <c r="Q4" s="1">
        <v>16</v>
      </c>
      <c r="R4" s="1"/>
      <c r="S4" s="1">
        <v>45</v>
      </c>
      <c r="T4" s="1">
        <v>780</v>
      </c>
      <c r="U4" s="1">
        <v>613</v>
      </c>
      <c r="V4" s="1">
        <v>71</v>
      </c>
      <c r="Y4" s="3">
        <f>SQRT(2*((AVERAGE(O4,M4)-AVERAGE(N4,L4))/1000)*9.81)</f>
        <v>0.38360135557633268</v>
      </c>
      <c r="Z4" s="3">
        <f>0.5 * AJ4/(AVERAGE(M4,O4)-AVERAGE(L4,N4))</f>
        <v>6.6666666666666666E-2</v>
      </c>
      <c r="AA4" s="3">
        <f t="shared" ref="AA4:AA15" si="5">Z4*Y4</f>
        <v>2.5573423705088846E-2</v>
      </c>
      <c r="AC4" s="5">
        <f>I4*AVERAGE(P4:Q4)*0.000001</f>
        <v>1.3499999999999999E-3</v>
      </c>
      <c r="AD4" s="5">
        <f>H4/60/1000</f>
        <v>3.8166666666666666E-4</v>
      </c>
      <c r="AE4" s="6">
        <f t="shared" ref="AE4:AE15" si="6">AD4/AC4</f>
        <v>0.28271604938271605</v>
      </c>
      <c r="AF4" s="6">
        <f>AH4/AD4+AI4/I4+AJ4/(AVERAGE(P4:Q4)) *AE4</f>
        <v>7.4774860579486166E-2</v>
      </c>
      <c r="AG4" s="5"/>
      <c r="AH4" s="5">
        <v>2.0000000000000002E-5</v>
      </c>
      <c r="AI4" s="5">
        <v>0.5</v>
      </c>
      <c r="AJ4" s="5">
        <v>1</v>
      </c>
      <c r="AK4" s="5">
        <f>AVERAGE(P4:Q4)</f>
        <v>18</v>
      </c>
      <c r="AL4" s="5">
        <f t="shared" ref="AL4:AL15" si="7">AE4/(SQRT(9.81*AK4/1000))</f>
        <v>0.6727902780870324</v>
      </c>
      <c r="AM4" s="5"/>
      <c r="AN4" s="5">
        <v>300000000</v>
      </c>
      <c r="AO4" s="5">
        <v>60000000000</v>
      </c>
      <c r="AP4" s="5">
        <f>COS(RADIANS(V4))</f>
        <v>0.32556815445715676</v>
      </c>
      <c r="AQ4" s="5" t="e">
        <f>AN4*(#REF!/2)/(2*AO4*AP4)</f>
        <v>#REF!</v>
      </c>
      <c r="AR4" s="16" t="e">
        <f t="shared" ref="AR4:AR15" si="8">AQ4/32</f>
        <v>#REF!</v>
      </c>
      <c r="AT4" s="3">
        <f>G4-U4*SIN(RADIANS(V4))</f>
        <v>160.39711315761883</v>
      </c>
      <c r="AV4" s="3">
        <f>C4*AT4*I4*0.06</f>
        <v>99.765333217478684</v>
      </c>
    </row>
    <row r="5" spans="1:57" x14ac:dyDescent="0.25">
      <c r="A5" s="16">
        <f t="shared" si="1"/>
        <v>0.44294469180700202</v>
      </c>
      <c r="B5" s="2">
        <f t="shared" si="2"/>
        <v>0.31957671957671951</v>
      </c>
      <c r="C5" s="2">
        <f>S5/(AP5*1000)</f>
        <v>0.18429320920543449</v>
      </c>
      <c r="D5" s="2">
        <f t="shared" si="3"/>
        <v>21</v>
      </c>
      <c r="E5" s="2">
        <f t="shared" si="4"/>
        <v>160.39711315761883</v>
      </c>
      <c r="F5" s="19"/>
      <c r="G5" s="3">
        <v>740</v>
      </c>
      <c r="H5" s="3">
        <v>30.2</v>
      </c>
      <c r="I5" s="3">
        <v>75</v>
      </c>
      <c r="J5" s="13">
        <v>192</v>
      </c>
      <c r="K5" s="13">
        <v>202</v>
      </c>
      <c r="L5" s="1">
        <v>190</v>
      </c>
      <c r="M5" s="1">
        <v>199</v>
      </c>
      <c r="N5" s="1">
        <v>187</v>
      </c>
      <c r="O5" s="1">
        <v>198</v>
      </c>
      <c r="P5" s="1">
        <v>22</v>
      </c>
      <c r="Q5" s="1">
        <v>20</v>
      </c>
      <c r="R5" s="1"/>
      <c r="S5" s="1">
        <v>60</v>
      </c>
      <c r="T5" s="1">
        <v>780</v>
      </c>
      <c r="U5" s="1">
        <v>613</v>
      </c>
      <c r="V5" s="1">
        <v>71</v>
      </c>
      <c r="Y5" s="3">
        <f>SQRT(2*((AVERAGE(O5,M5)-AVERAGE(N5,L5))/1000)*9.81)</f>
        <v>0.44294469180700202</v>
      </c>
      <c r="Z5" s="3">
        <f>0.5 * AJ5/(AVERAGE(M5,O5)-AVERAGE(L5,N5))</f>
        <v>0.05</v>
      </c>
      <c r="AA5" s="3">
        <f t="shared" si="5"/>
        <v>2.2147234590350104E-2</v>
      </c>
      <c r="AC5" s="5">
        <f>I5*AVERAGE(P5:Q5)*0.000001</f>
        <v>1.575E-3</v>
      </c>
      <c r="AD5" s="5">
        <f>H5/60/1000</f>
        <v>5.0333333333333328E-4</v>
      </c>
      <c r="AE5" s="6">
        <f t="shared" si="6"/>
        <v>0.31957671957671951</v>
      </c>
      <c r="AF5" s="6">
        <f>AH5/AD5+AI5/I5+AJ5/(AVERAGE(P5:Q5)) *AE5</f>
        <v>6.1619705031877858E-2</v>
      </c>
      <c r="AG5" s="5"/>
      <c r="AH5" s="5">
        <v>2.0000000000000002E-5</v>
      </c>
      <c r="AI5" s="5">
        <v>0.5</v>
      </c>
      <c r="AJ5" s="5">
        <v>1</v>
      </c>
      <c r="AK5" s="5">
        <f>AVERAGE(P5:Q5)</f>
        <v>21</v>
      </c>
      <c r="AL5" s="5">
        <f t="shared" si="7"/>
        <v>0.70409455111714558</v>
      </c>
      <c r="AM5" s="5"/>
      <c r="AN5" s="5">
        <v>300000000</v>
      </c>
      <c r="AO5" s="5">
        <v>60000000000</v>
      </c>
      <c r="AP5" s="5">
        <f>COS(RADIANS(V5))</f>
        <v>0.32556815445715676</v>
      </c>
      <c r="AQ5" s="5" t="e">
        <f>AN5*(#REF!/2)/(2*AO5*AP5)</f>
        <v>#REF!</v>
      </c>
      <c r="AR5" s="16" t="e">
        <f t="shared" si="8"/>
        <v>#REF!</v>
      </c>
      <c r="AT5" s="3">
        <f>G5-U5*SIN(RADIANS(V5))</f>
        <v>160.39711315761883</v>
      </c>
      <c r="AV5" s="3">
        <f>C5*AT5*I5*0.06</f>
        <v>133.02044428997158</v>
      </c>
    </row>
    <row r="6" spans="1:57" x14ac:dyDescent="0.25">
      <c r="A6" s="16">
        <f t="shared" si="1"/>
        <v>0.49522722057657537</v>
      </c>
      <c r="B6" s="2">
        <f t="shared" si="2"/>
        <v>0.3461538461538462</v>
      </c>
      <c r="C6" s="2">
        <f>S6/(AP6*1000)</f>
        <v>0.15357767433786207</v>
      </c>
      <c r="D6" s="2">
        <f t="shared" si="3"/>
        <v>26</v>
      </c>
      <c r="E6" s="2">
        <f t="shared" si="4"/>
        <v>160.39711315761883</v>
      </c>
      <c r="F6" s="19"/>
      <c r="G6" s="3">
        <v>740</v>
      </c>
      <c r="H6" s="1">
        <v>40.5</v>
      </c>
      <c r="I6" s="3">
        <v>75</v>
      </c>
      <c r="J6" s="13">
        <v>194</v>
      </c>
      <c r="K6" s="13">
        <v>211</v>
      </c>
      <c r="L6" s="1">
        <v>194</v>
      </c>
      <c r="M6" s="1">
        <v>206</v>
      </c>
      <c r="N6" s="1">
        <v>191</v>
      </c>
      <c r="O6" s="1">
        <v>204</v>
      </c>
      <c r="P6" s="1">
        <v>27</v>
      </c>
      <c r="Q6" s="1">
        <v>25</v>
      </c>
      <c r="R6" s="1"/>
      <c r="S6" s="1">
        <v>50</v>
      </c>
      <c r="T6" s="1">
        <v>780</v>
      </c>
      <c r="U6" s="1">
        <v>613</v>
      </c>
      <c r="V6" s="1">
        <v>71</v>
      </c>
      <c r="Y6" s="3">
        <f>SQRT(2*((AVERAGE(O6,M6)-AVERAGE(N6,L6))/1000)*9.81)</f>
        <v>0.49522722057657537</v>
      </c>
      <c r="Z6" s="3">
        <f>0.5 * AJ6/(AVERAGE(M6,O6)-AVERAGE(L6,N6))</f>
        <v>0.04</v>
      </c>
      <c r="AA6" s="3">
        <f t="shared" si="5"/>
        <v>1.9809088823063016E-2</v>
      </c>
      <c r="AC6" s="5">
        <f>I6*AVERAGE(P6:Q6)*0.000001</f>
        <v>1.9499999999999999E-3</v>
      </c>
      <c r="AD6" s="5">
        <f>H6/60/1000</f>
        <v>6.7500000000000004E-4</v>
      </c>
      <c r="AE6" s="6">
        <f t="shared" si="6"/>
        <v>0.3461538461538462</v>
      </c>
      <c r="AF6" s="6">
        <f>AH6/AD6+AI6/I6+AJ6/(AVERAGE(P6:Q6)) *AE6</f>
        <v>4.9609905763751919E-2</v>
      </c>
      <c r="AG6" s="5"/>
      <c r="AH6" s="5">
        <v>2.0000000000000002E-5</v>
      </c>
      <c r="AI6" s="5">
        <v>0.5</v>
      </c>
      <c r="AJ6" s="5">
        <v>1</v>
      </c>
      <c r="AK6" s="5">
        <f>AVERAGE(P6:Q6)</f>
        <v>26</v>
      </c>
      <c r="AL6" s="5">
        <f t="shared" si="7"/>
        <v>0.68540612924984434</v>
      </c>
      <c r="AM6" s="5"/>
      <c r="AN6" s="5">
        <v>300000000</v>
      </c>
      <c r="AO6" s="5">
        <v>60000000000</v>
      </c>
      <c r="AP6" s="5">
        <f>COS(RADIANS(V6))</f>
        <v>0.32556815445715676</v>
      </c>
      <c r="AQ6" s="5" t="e">
        <f>AN6*(#REF!/2)/(2*AO6*AP6)</f>
        <v>#REF!</v>
      </c>
      <c r="AR6" s="16" t="e">
        <f t="shared" si="8"/>
        <v>#REF!</v>
      </c>
      <c r="AT6" s="3">
        <f>G6-U6*SIN(RADIANS(V6))</f>
        <v>160.39711315761883</v>
      </c>
      <c r="AV6" s="3">
        <f>C6*AT6*I6*0.06</f>
        <v>110.85037024164299</v>
      </c>
    </row>
    <row r="7" spans="1:57" x14ac:dyDescent="0.25">
      <c r="A7" s="16">
        <f t="shared" si="1"/>
        <v>0.55146169404592371</v>
      </c>
      <c r="B7" s="2">
        <f t="shared" si="2"/>
        <v>0.39920634920634923</v>
      </c>
      <c r="C7" s="2">
        <f>S7/(AP7*1000)</f>
        <v>0.19350786966570621</v>
      </c>
      <c r="D7" s="2">
        <f t="shared" si="3"/>
        <v>28</v>
      </c>
      <c r="E7" s="2">
        <f t="shared" si="4"/>
        <v>160.39711315761883</v>
      </c>
      <c r="F7" s="19"/>
      <c r="G7" s="3">
        <v>740</v>
      </c>
      <c r="H7" s="1">
        <v>50.3</v>
      </c>
      <c r="I7" s="3">
        <v>75</v>
      </c>
      <c r="J7" s="13">
        <v>185</v>
      </c>
      <c r="K7" s="13">
        <v>224</v>
      </c>
      <c r="L7" s="1">
        <v>200</v>
      </c>
      <c r="M7" s="1">
        <v>215</v>
      </c>
      <c r="N7" s="1">
        <v>194</v>
      </c>
      <c r="O7" s="1">
        <v>210</v>
      </c>
      <c r="P7" s="1">
        <v>30</v>
      </c>
      <c r="Q7" s="1">
        <v>26</v>
      </c>
      <c r="R7" s="1"/>
      <c r="S7" s="1">
        <v>63</v>
      </c>
      <c r="T7" s="1">
        <v>780</v>
      </c>
      <c r="U7" s="1">
        <v>613</v>
      </c>
      <c r="V7" s="1">
        <v>71</v>
      </c>
      <c r="Y7" s="3">
        <f>SQRT(2*((AVERAGE(O7,M7)-AVERAGE(N7,L7))/1000)*9.81)</f>
        <v>0.55146169404592371</v>
      </c>
      <c r="Z7" s="3">
        <f>0.5 * AJ7/(AVERAGE(M7,O7)-AVERAGE(L7,N7))</f>
        <v>3.2258064516129031E-2</v>
      </c>
      <c r="AA7" s="3">
        <f t="shared" si="5"/>
        <v>1.7789086904707214E-2</v>
      </c>
      <c r="AC7" s="5">
        <f>I7*AVERAGE(P7:Q7)*0.000001</f>
        <v>2.0999999999999999E-3</v>
      </c>
      <c r="AD7" s="5">
        <f>H7/60/1000</f>
        <v>8.3833333333333329E-4</v>
      </c>
      <c r="AE7" s="6">
        <f t="shared" si="6"/>
        <v>0.39920634920634923</v>
      </c>
      <c r="AF7" s="6">
        <f>AH7/AD7+AI7/I7+AJ7/(AVERAGE(P7:Q7)) *AE7</f>
        <v>4.4780895128097631E-2</v>
      </c>
      <c r="AG7" s="5"/>
      <c r="AH7" s="5">
        <v>2.0000000000000002E-5</v>
      </c>
      <c r="AI7" s="5">
        <v>0.5</v>
      </c>
      <c r="AJ7" s="5">
        <v>1</v>
      </c>
      <c r="AK7" s="5">
        <f>AVERAGE(P7:Q7)</f>
        <v>28</v>
      </c>
      <c r="AL7" s="5">
        <f t="shared" si="7"/>
        <v>0.76169993858599083</v>
      </c>
      <c r="AM7" s="5"/>
      <c r="AN7" s="5">
        <v>300000000</v>
      </c>
      <c r="AO7" s="5">
        <v>60000000000</v>
      </c>
      <c r="AP7" s="5">
        <f>COS(RADIANS(V7))</f>
        <v>0.32556815445715676</v>
      </c>
      <c r="AQ7" s="5" t="e">
        <f>AN7*(#REF!/2)/(2*AO7*AP7)</f>
        <v>#REF!</v>
      </c>
      <c r="AR7" s="16" t="e">
        <f t="shared" si="8"/>
        <v>#REF!</v>
      </c>
      <c r="AT7" s="3">
        <f>G7-U7*SIN(RADIANS(V7))</f>
        <v>160.39711315761883</v>
      </c>
      <c r="AV7" s="3">
        <f>C7*AT7*I7*0.06</f>
        <v>139.67146650447015</v>
      </c>
    </row>
    <row r="8" spans="1:57" x14ac:dyDescent="0.25">
      <c r="A8" s="16">
        <f t="shared" si="1"/>
        <v>0.61853860025062302</v>
      </c>
      <c r="B8" s="2">
        <f t="shared" si="2"/>
        <v>0.4693957115009747</v>
      </c>
      <c r="C8" s="2">
        <f>S8/(AP8*1000)</f>
        <v>0.2303665115067931</v>
      </c>
      <c r="D8" s="2">
        <f t="shared" si="3"/>
        <v>28.5</v>
      </c>
      <c r="E8" s="2">
        <f t="shared" si="4"/>
        <v>160.39711315761883</v>
      </c>
      <c r="F8" s="19"/>
      <c r="G8" s="3">
        <v>740</v>
      </c>
      <c r="H8" s="1">
        <v>60.2</v>
      </c>
      <c r="I8" s="3">
        <v>75</v>
      </c>
      <c r="J8" s="13">
        <v>185</v>
      </c>
      <c r="K8" s="13">
        <v>228</v>
      </c>
      <c r="L8" s="13">
        <v>193</v>
      </c>
      <c r="M8" s="13">
        <v>215</v>
      </c>
      <c r="N8" s="13">
        <v>197</v>
      </c>
      <c r="O8" s="13">
        <v>214</v>
      </c>
      <c r="P8" s="13">
        <v>27</v>
      </c>
      <c r="Q8" s="13">
        <v>30</v>
      </c>
      <c r="R8" s="1"/>
      <c r="S8" s="13">
        <v>75</v>
      </c>
      <c r="T8" s="13">
        <v>780</v>
      </c>
      <c r="U8" s="13">
        <v>613</v>
      </c>
      <c r="V8" s="1">
        <v>71</v>
      </c>
      <c r="Y8" s="3">
        <f>SQRT(2*((AVERAGE(O8,M8)-AVERAGE(N8,L8))/1000)*9.81)</f>
        <v>0.61853860025062302</v>
      </c>
      <c r="Z8" s="3">
        <f>0.5 * AJ8/(AVERAGE(M8,O8)-AVERAGE(L8,N8))</f>
        <v>2.564102564102564E-2</v>
      </c>
      <c r="AA8" s="3">
        <f t="shared" si="5"/>
        <v>1.5859964108990335E-2</v>
      </c>
      <c r="AC8" s="5">
        <f>I8*AVERAGE(P8:Q8)*0.000001</f>
        <v>2.1375000000000001E-3</v>
      </c>
      <c r="AD8" s="5">
        <f>H8/60/1000</f>
        <v>1.0033333333333335E-3</v>
      </c>
      <c r="AE8" s="6">
        <f t="shared" si="6"/>
        <v>0.4693957115009747</v>
      </c>
      <c r="AF8" s="6">
        <f>AH8/AD8+AI8/I8+AJ8/(AVERAGE(P8:Q8)) *AE8</f>
        <v>4.3070246448888891E-2</v>
      </c>
      <c r="AG8" s="5"/>
      <c r="AH8" s="5">
        <v>2.0000000000000002E-5</v>
      </c>
      <c r="AI8" s="5">
        <v>0.5</v>
      </c>
      <c r="AJ8" s="5">
        <v>1</v>
      </c>
      <c r="AK8" s="5">
        <f>AVERAGE(P8:Q8)</f>
        <v>28.5</v>
      </c>
      <c r="AL8" s="5">
        <f t="shared" si="7"/>
        <v>0.88773263088661059</v>
      </c>
      <c r="AM8" s="5"/>
      <c r="AN8" s="5">
        <v>300000000</v>
      </c>
      <c r="AO8" s="5">
        <v>60000000000</v>
      </c>
      <c r="AP8" s="5">
        <f>COS(RADIANS(V8))</f>
        <v>0.32556815445715676</v>
      </c>
      <c r="AQ8" s="5" t="e">
        <f>AN8*(#REF!/2)/(2*AO8*AP8)</f>
        <v>#REF!</v>
      </c>
      <c r="AR8" s="16" t="e">
        <f t="shared" si="8"/>
        <v>#REF!</v>
      </c>
      <c r="AT8" s="3">
        <f>G8-U8*SIN(RADIANS(V8))</f>
        <v>160.39711315761883</v>
      </c>
      <c r="AV8" s="3">
        <f>C8*AT8*I8*0.06</f>
        <v>166.27555536246447</v>
      </c>
    </row>
    <row r="9" spans="1:57" x14ac:dyDescent="0.25">
      <c r="A9" s="16">
        <f t="shared" si="1"/>
        <v>0.75430762955176323</v>
      </c>
      <c r="B9" s="2">
        <f t="shared" si="2"/>
        <v>0.54113060428849902</v>
      </c>
      <c r="C9" s="2">
        <f>S9/(AP9*1000)</f>
        <v>0.2610820463743655</v>
      </c>
      <c r="D9" s="2">
        <f t="shared" si="3"/>
        <v>28.5</v>
      </c>
      <c r="E9" s="2">
        <f t="shared" si="4"/>
        <v>158.50607600642024</v>
      </c>
      <c r="F9" s="19"/>
      <c r="G9" s="3">
        <v>740</v>
      </c>
      <c r="H9" s="1">
        <v>69.400000000000006</v>
      </c>
      <c r="I9" s="3">
        <v>75</v>
      </c>
      <c r="J9" s="13">
        <v>186</v>
      </c>
      <c r="K9" s="13">
        <v>232</v>
      </c>
      <c r="L9" s="1">
        <v>193</v>
      </c>
      <c r="M9" s="1">
        <v>225</v>
      </c>
      <c r="N9" s="1">
        <v>196</v>
      </c>
      <c r="O9" s="1">
        <v>222</v>
      </c>
      <c r="P9" s="1">
        <v>27</v>
      </c>
      <c r="Q9" s="1">
        <v>30</v>
      </c>
      <c r="R9" s="1"/>
      <c r="S9" s="1">
        <v>85</v>
      </c>
      <c r="T9" s="1">
        <v>780</v>
      </c>
      <c r="U9" s="1">
        <v>615</v>
      </c>
      <c r="V9" s="1">
        <v>71</v>
      </c>
      <c r="Y9" s="3">
        <f>SQRT(2*((AVERAGE(O9,M9)-AVERAGE(N9,L9))/1000)*9.81)</f>
        <v>0.75430762955176323</v>
      </c>
      <c r="Z9" s="3">
        <f>0.5 * AJ9/(AVERAGE(M9,O9)-AVERAGE(L9,N9))</f>
        <v>1.7241379310344827E-2</v>
      </c>
      <c r="AA9" s="3">
        <f t="shared" si="5"/>
        <v>1.3005303957789021E-2</v>
      </c>
      <c r="AC9" s="5">
        <f>I9*AVERAGE(P9:Q9)*0.000001</f>
        <v>2.1375000000000001E-3</v>
      </c>
      <c r="AD9" s="5">
        <f>H9/60/1000</f>
        <v>1.1566666666666667E-3</v>
      </c>
      <c r="AE9" s="6">
        <f t="shared" si="6"/>
        <v>0.54113060428849902</v>
      </c>
      <c r="AF9" s="6">
        <f>AH9/AD9+AI9/I9+AJ9/(AVERAGE(P9:Q9)) *AE9</f>
        <v>4.2944771696052292E-2</v>
      </c>
      <c r="AG9" s="5"/>
      <c r="AH9" s="5">
        <v>2.0000000000000002E-5</v>
      </c>
      <c r="AI9" s="5">
        <v>0.5</v>
      </c>
      <c r="AJ9" s="5">
        <v>1</v>
      </c>
      <c r="AK9" s="5">
        <f>AVERAGE(P9:Q9)</f>
        <v>28.5</v>
      </c>
      <c r="AL9" s="5">
        <f t="shared" si="7"/>
        <v>1.0233994116865577</v>
      </c>
      <c r="AM9" s="5"/>
      <c r="AN9" s="5">
        <v>300000000</v>
      </c>
      <c r="AO9" s="5">
        <v>60000000000</v>
      </c>
      <c r="AP9" s="5">
        <f>COS(RADIANS(V9))</f>
        <v>0.32556815445715676</v>
      </c>
      <c r="AQ9" s="5" t="e">
        <f>AN9*(#REF!/2)/(2*AO9*AP9)</f>
        <v>#REF!</v>
      </c>
      <c r="AR9" s="16" t="e">
        <f t="shared" si="8"/>
        <v>#REF!</v>
      </c>
      <c r="AT9" s="3">
        <f>G9-U9*SIN(RADIANS(V9))</f>
        <v>158.50607600642024</v>
      </c>
      <c r="AV9" s="3">
        <f>C9*AT9*I9*0.06</f>
        <v>186.22390808937112</v>
      </c>
    </row>
    <row r="10" spans="1:57" x14ac:dyDescent="0.25">
      <c r="A10" s="16">
        <f t="shared" si="1"/>
        <v>0.81674965564731039</v>
      </c>
      <c r="B10" s="2">
        <f t="shared" si="2"/>
        <v>0.64</v>
      </c>
      <c r="C10" s="2">
        <f>S10/(AP10*1000)</f>
        <v>0.31637000913599589</v>
      </c>
      <c r="D10" s="2">
        <f t="shared" si="3"/>
        <v>27.5</v>
      </c>
      <c r="E10" s="2">
        <f t="shared" si="4"/>
        <v>158.50607600642024</v>
      </c>
      <c r="F10" s="19"/>
      <c r="G10" s="3">
        <v>740</v>
      </c>
      <c r="H10" s="1">
        <v>79.2</v>
      </c>
      <c r="I10" s="3">
        <v>75</v>
      </c>
      <c r="J10" s="13">
        <v>189</v>
      </c>
      <c r="K10" s="13">
        <v>238</v>
      </c>
      <c r="L10" s="1">
        <v>195</v>
      </c>
      <c r="M10" s="1">
        <v>231</v>
      </c>
      <c r="N10" s="1">
        <v>198</v>
      </c>
      <c r="O10" s="1">
        <v>230</v>
      </c>
      <c r="P10" s="1">
        <v>27</v>
      </c>
      <c r="Q10" s="1">
        <v>28</v>
      </c>
      <c r="R10" s="1"/>
      <c r="S10" s="1">
        <v>103</v>
      </c>
      <c r="T10" s="1">
        <v>780</v>
      </c>
      <c r="U10" s="1">
        <v>615</v>
      </c>
      <c r="V10" s="1">
        <v>71</v>
      </c>
      <c r="Y10" s="3">
        <f>SQRT(2*((AVERAGE(O10,M10)-AVERAGE(N10,L10))/1000)*9.81)</f>
        <v>0.81674965564731039</v>
      </c>
      <c r="Z10" s="3">
        <f>0.5 * AJ10/(AVERAGE(M10,O10)-AVERAGE(L10,N10))</f>
        <v>1.4705882352941176E-2</v>
      </c>
      <c r="AA10" s="3">
        <f t="shared" si="5"/>
        <v>1.2011024347754565E-2</v>
      </c>
      <c r="AC10" s="5">
        <f>I10*AVERAGE(P10:Q10)*0.000001</f>
        <v>2.0625000000000001E-3</v>
      </c>
      <c r="AD10" s="5">
        <f>H10/60/1000</f>
        <v>1.32E-3</v>
      </c>
      <c r="AE10" s="6">
        <f t="shared" si="6"/>
        <v>0.64</v>
      </c>
      <c r="AF10" s="6">
        <f>AH10/AD10+AI10/I10+AJ10/(AVERAGE(P10:Q10)) *AE10</f>
        <v>4.5090909090909091E-2</v>
      </c>
      <c r="AG10" s="5"/>
      <c r="AH10" s="5">
        <v>2.0000000000000002E-5</v>
      </c>
      <c r="AI10" s="5">
        <v>0.5</v>
      </c>
      <c r="AJ10" s="5">
        <v>1</v>
      </c>
      <c r="AK10" s="5">
        <f>AVERAGE(P10:Q10)</f>
        <v>27.5</v>
      </c>
      <c r="AL10" s="5">
        <f t="shared" si="7"/>
        <v>1.2321940954835366</v>
      </c>
      <c r="AM10" s="5"/>
      <c r="AN10" s="5">
        <v>300000000</v>
      </c>
      <c r="AO10" s="5">
        <v>60000000000</v>
      </c>
      <c r="AP10" s="5">
        <f>COS(RADIANS(V10))</f>
        <v>0.32556815445715676</v>
      </c>
      <c r="AQ10" s="5" t="e">
        <f>AN10*(#REF!/2)/(2*AO10*AP10)</f>
        <v>#REF!</v>
      </c>
      <c r="AR10" s="16" t="e">
        <f t="shared" si="8"/>
        <v>#REF!</v>
      </c>
      <c r="AT10" s="3">
        <f>G10-U10*SIN(RADIANS(V10))</f>
        <v>158.50607600642024</v>
      </c>
      <c r="AV10" s="3">
        <f>C10*AT10*I10*0.06</f>
        <v>225.65955921417913</v>
      </c>
    </row>
    <row r="11" spans="1:57" x14ac:dyDescent="0.25">
      <c r="A11" s="16">
        <f t="shared" si="1"/>
        <v>1.2331058348738766</v>
      </c>
      <c r="B11" s="2">
        <f t="shared" si="2"/>
        <v>1.0069841269841269</v>
      </c>
      <c r="C11" s="2">
        <f>S11/(AP11*1000)</f>
        <v>0.69724264149389381</v>
      </c>
      <c r="D11" s="2">
        <f t="shared" si="3"/>
        <v>17.5</v>
      </c>
      <c r="E11" s="2">
        <f t="shared" si="4"/>
        <v>158.50607600642024</v>
      </c>
      <c r="F11" s="19"/>
      <c r="G11" s="3">
        <v>740</v>
      </c>
      <c r="H11" s="1">
        <v>79.3</v>
      </c>
      <c r="I11" s="3">
        <v>75</v>
      </c>
      <c r="J11" s="13">
        <v>182</v>
      </c>
      <c r="K11" s="13">
        <v>271</v>
      </c>
      <c r="L11" s="1">
        <v>184</v>
      </c>
      <c r="M11" s="1">
        <v>265</v>
      </c>
      <c r="N11" s="1">
        <v>189</v>
      </c>
      <c r="O11" s="1">
        <v>263</v>
      </c>
      <c r="P11" s="1">
        <v>17</v>
      </c>
      <c r="Q11" s="1">
        <v>18</v>
      </c>
      <c r="R11" s="1"/>
      <c r="S11" s="1">
        <v>227</v>
      </c>
      <c r="T11" s="1">
        <v>780</v>
      </c>
      <c r="U11" s="1">
        <v>615</v>
      </c>
      <c r="V11" s="1">
        <v>71</v>
      </c>
      <c r="Y11" s="3">
        <f>SQRT(2*((AVERAGE(O11,M11)-AVERAGE(N11,L11))/1000)*9.81)</f>
        <v>1.2331058348738766</v>
      </c>
      <c r="Z11" s="3">
        <f>0.5 * AJ11/(AVERAGE(M11,O11)-AVERAGE(L11,N11))</f>
        <v>6.4516129032258064E-3</v>
      </c>
      <c r="AA11" s="3">
        <f t="shared" si="5"/>
        <v>7.9555215153153322E-3</v>
      </c>
      <c r="AC11" s="5">
        <f>I11*AVERAGE(P11:Q11)*0.000001</f>
        <v>1.3124999999999999E-3</v>
      </c>
      <c r="AD11" s="5">
        <f>H11/60/1000</f>
        <v>1.3216666666666665E-3</v>
      </c>
      <c r="AE11" s="6">
        <f t="shared" si="6"/>
        <v>1.0069841269841269</v>
      </c>
      <c r="AF11" s="6">
        <f>AH11/AD11+AI11/I11+AJ11/(AVERAGE(P11:Q11)) *AE11</f>
        <v>7.9341025355076866E-2</v>
      </c>
      <c r="AG11" s="5"/>
      <c r="AH11" s="5">
        <v>2.0000000000000002E-5</v>
      </c>
      <c r="AI11" s="5">
        <v>0.5</v>
      </c>
      <c r="AJ11" s="5">
        <v>1</v>
      </c>
      <c r="AK11" s="5">
        <f>AVERAGE(P11:Q11)</f>
        <v>17.5</v>
      </c>
      <c r="AL11" s="5">
        <f t="shared" si="7"/>
        <v>2.4303515390688051</v>
      </c>
      <c r="AM11" s="5"/>
      <c r="AN11" s="5">
        <v>300000000</v>
      </c>
      <c r="AO11" s="5">
        <v>60000000000</v>
      </c>
      <c r="AP11" s="5">
        <f>COS(RADIANS(V11))</f>
        <v>0.32556815445715676</v>
      </c>
      <c r="AQ11" s="5" t="e">
        <f>AN11*(#REF!/2)/(2*AO11*AP11)</f>
        <v>#REF!</v>
      </c>
      <c r="AR11" s="16" t="e">
        <f t="shared" si="8"/>
        <v>#REF!</v>
      </c>
      <c r="AT11" s="3">
        <f>G11-U11*SIN(RADIANS(V11))</f>
        <v>158.50607600642024</v>
      </c>
      <c r="AV11" s="3">
        <f>C11*AT11*I11*0.06</f>
        <v>497.32737807396757</v>
      </c>
    </row>
    <row r="12" spans="1:57" x14ac:dyDescent="0.25">
      <c r="A12" s="16">
        <f t="shared" si="1"/>
        <v>1.4556647965792124</v>
      </c>
      <c r="B12" s="2">
        <f t="shared" si="2"/>
        <v>1.3004115226337449</v>
      </c>
      <c r="C12" s="2">
        <f>S12/(AP12*1000)</f>
        <v>0.87539274372581377</v>
      </c>
      <c r="D12" s="2">
        <f t="shared" si="3"/>
        <v>13.5</v>
      </c>
      <c r="E12" s="2">
        <f t="shared" si="4"/>
        <v>162.28815030881742</v>
      </c>
      <c r="F12" s="19"/>
      <c r="G12" s="3">
        <v>740</v>
      </c>
      <c r="H12" s="1">
        <v>79</v>
      </c>
      <c r="I12" s="3">
        <v>75</v>
      </c>
      <c r="J12" s="13">
        <v>180</v>
      </c>
      <c r="K12" s="13">
        <v>301</v>
      </c>
      <c r="L12" s="1">
        <v>180</v>
      </c>
      <c r="M12" s="1">
        <v>297</v>
      </c>
      <c r="N12" s="1">
        <v>187</v>
      </c>
      <c r="O12" s="1">
        <v>286</v>
      </c>
      <c r="P12" s="1">
        <v>13</v>
      </c>
      <c r="Q12" s="1">
        <v>14</v>
      </c>
      <c r="R12" s="1"/>
      <c r="S12" s="1">
        <v>285</v>
      </c>
      <c r="T12" s="1">
        <v>780</v>
      </c>
      <c r="U12" s="1">
        <v>611</v>
      </c>
      <c r="V12" s="1">
        <v>71</v>
      </c>
      <c r="Y12" s="3">
        <f>SQRT(2*((AVERAGE(O12,M12)-AVERAGE(N12,L12))/1000)*9.81)</f>
        <v>1.4556647965792124</v>
      </c>
      <c r="Z12" s="3">
        <f>0.5 * AJ12/(AVERAGE(M12,O12)-AVERAGE(L12,N12))</f>
        <v>4.6296296296296294E-3</v>
      </c>
      <c r="AA12" s="3">
        <f t="shared" si="5"/>
        <v>6.7391888730519087E-3</v>
      </c>
      <c r="AC12" s="5">
        <f>I12*AVERAGE(P12:Q12)*0.000001</f>
        <v>1.0124999999999999E-3</v>
      </c>
      <c r="AD12" s="5">
        <f>H12/60/1000</f>
        <v>1.3166666666666667E-3</v>
      </c>
      <c r="AE12" s="6">
        <f t="shared" si="6"/>
        <v>1.3004115226337449</v>
      </c>
      <c r="AF12" s="6">
        <f>AH12/AD12+AI12/I12+AJ12/(AVERAGE(P12:Q12)) *AE12</f>
        <v>0.11818331953873966</v>
      </c>
      <c r="AG12" s="5"/>
      <c r="AH12" s="5">
        <v>2.0000000000000002E-5</v>
      </c>
      <c r="AI12" s="5">
        <v>0.5</v>
      </c>
      <c r="AJ12" s="5">
        <v>1</v>
      </c>
      <c r="AK12" s="5">
        <f>AVERAGE(P12:Q12)</f>
        <v>13.5</v>
      </c>
      <c r="AL12" s="5">
        <f t="shared" si="7"/>
        <v>3.5733817996827013</v>
      </c>
      <c r="AM12" s="5"/>
      <c r="AN12" s="5">
        <v>300000000</v>
      </c>
      <c r="AO12" s="5">
        <v>60000000000</v>
      </c>
      <c r="AP12" s="5">
        <f>COS(RADIANS(V12))</f>
        <v>0.32556815445715676</v>
      </c>
      <c r="AQ12" s="5" t="e">
        <f>AN12*(#REF!/2)/(2*AO12*AP12)</f>
        <v>#REF!</v>
      </c>
      <c r="AR12" s="16" t="e">
        <f t="shared" si="8"/>
        <v>#REF!</v>
      </c>
      <c r="AT12" s="3">
        <f>G12-U12*SIN(RADIANS(V12))</f>
        <v>162.28815030881742</v>
      </c>
      <c r="AV12" s="3">
        <f>C12*AT12*I12*0.06</f>
        <v>639.29641127860327</v>
      </c>
    </row>
    <row r="13" spans="1:57" x14ac:dyDescent="0.25">
      <c r="A13" s="16">
        <f t="shared" si="1"/>
        <v>1.0984671137544355</v>
      </c>
      <c r="B13" s="2">
        <f t="shared" si="2"/>
        <v>0.82304526748971207</v>
      </c>
      <c r="C13" s="2">
        <f>S13/(AP13*1000)</f>
        <v>0.59895292991766214</v>
      </c>
      <c r="D13" s="2">
        <f t="shared" si="3"/>
        <v>13.5</v>
      </c>
      <c r="E13" s="2">
        <f t="shared" si="4"/>
        <v>162.28815030881742</v>
      </c>
      <c r="F13" s="19"/>
      <c r="G13" s="3">
        <v>740</v>
      </c>
      <c r="H13" s="1">
        <v>50</v>
      </c>
      <c r="I13" s="3">
        <v>75</v>
      </c>
      <c r="J13" s="13">
        <v>179</v>
      </c>
      <c r="K13" s="13">
        <v>248</v>
      </c>
      <c r="L13" s="1">
        <v>179</v>
      </c>
      <c r="M13" s="1">
        <v>247</v>
      </c>
      <c r="N13" s="1">
        <v>183</v>
      </c>
      <c r="O13" s="1">
        <v>238</v>
      </c>
      <c r="P13" s="1">
        <v>13</v>
      </c>
      <c r="Q13" s="1">
        <v>14</v>
      </c>
      <c r="R13" s="1"/>
      <c r="S13" s="1">
        <v>195</v>
      </c>
      <c r="T13" s="1">
        <v>780</v>
      </c>
      <c r="U13" s="1">
        <v>611</v>
      </c>
      <c r="V13" s="1">
        <v>71</v>
      </c>
      <c r="Y13" s="3">
        <f>SQRT(2*((AVERAGE(O13,M13)-AVERAGE(N13,L13))/1000)*9.81)</f>
        <v>1.0984671137544355</v>
      </c>
      <c r="Z13" s="3">
        <f>0.5 * AJ13/(AVERAGE(M13,O13)-AVERAGE(L13,N13))</f>
        <v>8.130081300813009E-3</v>
      </c>
      <c r="AA13" s="3">
        <f t="shared" si="5"/>
        <v>8.9306269410929732E-3</v>
      </c>
      <c r="AC13" s="5">
        <f>I13*AVERAGE(P13:Q13)*0.000001</f>
        <v>1.0124999999999999E-3</v>
      </c>
      <c r="AD13" s="5">
        <f>H13/60/1000</f>
        <v>8.3333333333333339E-4</v>
      </c>
      <c r="AE13" s="6">
        <f t="shared" si="6"/>
        <v>0.82304526748971207</v>
      </c>
      <c r="AF13" s="6">
        <f>AH13/AD13+AI13/I13+AJ13/(AVERAGE(P13:Q13)) *AE13</f>
        <v>9.1632982777015703E-2</v>
      </c>
      <c r="AG13" s="5"/>
      <c r="AH13" s="5">
        <v>2.0000000000000002E-5</v>
      </c>
      <c r="AI13" s="5">
        <v>0.5</v>
      </c>
      <c r="AJ13" s="5">
        <v>1</v>
      </c>
      <c r="AK13" s="5">
        <f>AVERAGE(P13:Q13)</f>
        <v>13.5</v>
      </c>
      <c r="AL13" s="5">
        <f t="shared" si="7"/>
        <v>2.26163405043209</v>
      </c>
      <c r="AM13" s="5"/>
      <c r="AN13" s="5">
        <v>300000000</v>
      </c>
      <c r="AO13" s="5">
        <v>60000000000</v>
      </c>
      <c r="AP13" s="5">
        <f>COS(RADIANS(V13))</f>
        <v>0.32556815445715676</v>
      </c>
      <c r="AQ13" s="5" t="e">
        <f>AN13*(#REF!/2)/(2*AO13*AP13)</f>
        <v>#REF!</v>
      </c>
      <c r="AR13" s="16" t="e">
        <f t="shared" si="8"/>
        <v>#REF!</v>
      </c>
      <c r="AT13" s="3">
        <f>G13-U13*SIN(RADIANS(V13))</f>
        <v>162.28815030881742</v>
      </c>
      <c r="AV13" s="3">
        <f>C13*AT13*I13*0.06</f>
        <v>437.41333403272859</v>
      </c>
    </row>
    <row r="14" spans="1:57" s="12" customFormat="1" x14ac:dyDescent="0.25">
      <c r="A14" s="16">
        <f t="shared" si="1"/>
        <v>0.92383440074506862</v>
      </c>
      <c r="B14" s="2">
        <f t="shared" si="2"/>
        <v>0.6588235294117647</v>
      </c>
      <c r="C14" s="2">
        <f>S14/(AP14*1000)</f>
        <v>0.32251311610951033</v>
      </c>
      <c r="D14" s="2">
        <f t="shared" si="3"/>
        <v>17</v>
      </c>
      <c r="E14" s="2">
        <f t="shared" si="4"/>
        <v>158.50607600642024</v>
      </c>
      <c r="F14" s="19"/>
      <c r="G14" s="3">
        <v>740</v>
      </c>
      <c r="H14" s="1">
        <v>50.4</v>
      </c>
      <c r="I14" s="3">
        <v>75</v>
      </c>
      <c r="J14" s="13">
        <v>180</v>
      </c>
      <c r="K14" s="13">
        <v>240</v>
      </c>
      <c r="L14" s="1">
        <v>184</v>
      </c>
      <c r="M14" s="1">
        <v>230</v>
      </c>
      <c r="N14" s="1">
        <v>185</v>
      </c>
      <c r="O14" s="1">
        <v>226</v>
      </c>
      <c r="P14" s="1">
        <v>16</v>
      </c>
      <c r="Q14" s="1">
        <v>18</v>
      </c>
      <c r="R14" s="3"/>
      <c r="S14" s="1">
        <v>105</v>
      </c>
      <c r="T14" s="1">
        <v>780</v>
      </c>
      <c r="U14" s="1">
        <v>615</v>
      </c>
      <c r="V14" s="1">
        <v>71</v>
      </c>
      <c r="W14" s="8"/>
      <c r="X14" s="10"/>
      <c r="Y14" s="3">
        <f>SQRT(2*((AVERAGE(O14,M14)-AVERAGE(N14,L14))/1000)*9.81)</f>
        <v>0.92383440074506862</v>
      </c>
      <c r="Z14" s="3">
        <f>0.5 * AJ14/(AVERAGE(M14,O14)-AVERAGE(L14,N14))</f>
        <v>1.1494252873563218E-2</v>
      </c>
      <c r="AA14" s="3">
        <f t="shared" si="5"/>
        <v>1.0618786215460559E-2</v>
      </c>
      <c r="AB14" s="3"/>
      <c r="AC14" s="5">
        <f>I14*AVERAGE(P14:Q14)*0.000001</f>
        <v>1.2749999999999999E-3</v>
      </c>
      <c r="AD14" s="5">
        <f>H14/60/1000</f>
        <v>8.3999999999999993E-4</v>
      </c>
      <c r="AE14" s="6">
        <f t="shared" si="6"/>
        <v>0.6588235294117647</v>
      </c>
      <c r="AF14" s="6">
        <f>AH14/AD14+AI14/I14+AJ14/(AVERAGE(P14:Q14)) *AE14</f>
        <v>6.9230515735706044E-2</v>
      </c>
      <c r="AG14" s="5"/>
      <c r="AH14" s="5">
        <v>2.0000000000000002E-5</v>
      </c>
      <c r="AI14" s="5">
        <v>0.5</v>
      </c>
      <c r="AJ14" s="5">
        <v>1</v>
      </c>
      <c r="AK14" s="5">
        <f>AVERAGE(P14:Q14)</f>
        <v>17</v>
      </c>
      <c r="AL14" s="5">
        <f t="shared" si="7"/>
        <v>1.6132814378467484</v>
      </c>
      <c r="AM14" s="5"/>
      <c r="AN14" s="5">
        <v>300000000</v>
      </c>
      <c r="AO14" s="5">
        <v>60000000000</v>
      </c>
      <c r="AP14" s="5">
        <f>COS(RADIANS(V14))</f>
        <v>0.32556815445715676</v>
      </c>
      <c r="AQ14" s="5" t="e">
        <f>AN14*(#REF!/2)/(2*AO14*AP14)</f>
        <v>#REF!</v>
      </c>
      <c r="AR14" s="16" t="e">
        <f t="shared" si="8"/>
        <v>#REF!</v>
      </c>
      <c r="AS14" s="3"/>
      <c r="AT14" s="3">
        <f>G14-U14*SIN(RADIANS(V14))</f>
        <v>158.50607600642024</v>
      </c>
      <c r="AU14" s="3"/>
      <c r="AV14" s="3">
        <f>C14*AT14*I14*0.06</f>
        <v>230.04129822804666</v>
      </c>
      <c r="AW14" s="3"/>
      <c r="AX14" s="3"/>
      <c r="AY14" s="3"/>
      <c r="AZ14" s="3"/>
      <c r="BA14" s="3"/>
      <c r="BB14" s="3"/>
      <c r="BC14" s="3"/>
      <c r="BD14" s="3"/>
      <c r="BE14" s="3"/>
    </row>
    <row r="15" spans="1:57" x14ac:dyDescent="0.25">
      <c r="A15" s="16">
        <f t="shared" si="1"/>
        <v>1.0759089180781058</v>
      </c>
      <c r="B15" s="2">
        <f t="shared" si="2"/>
        <v>0.84587813620071683</v>
      </c>
      <c r="C15" s="2">
        <f>S15/(AP15*1000)</f>
        <v>0.49452011136791585</v>
      </c>
      <c r="D15" s="2">
        <f>AK15</f>
        <v>15.5</v>
      </c>
      <c r="E15" s="2">
        <f>AT15</f>
        <v>162.28815030881742</v>
      </c>
      <c r="F15" s="19"/>
      <c r="G15" s="3">
        <v>740</v>
      </c>
      <c r="H15" s="1">
        <v>59</v>
      </c>
      <c r="I15" s="3">
        <v>75</v>
      </c>
      <c r="J15" s="13">
        <v>180</v>
      </c>
      <c r="K15" s="13">
        <v>257</v>
      </c>
      <c r="L15" s="1">
        <v>183</v>
      </c>
      <c r="M15" s="1">
        <v>245</v>
      </c>
      <c r="N15" s="1">
        <v>187</v>
      </c>
      <c r="O15" s="1">
        <v>243</v>
      </c>
      <c r="P15" s="1">
        <v>15</v>
      </c>
      <c r="Q15" s="1">
        <v>16</v>
      </c>
      <c r="S15" s="1">
        <v>161</v>
      </c>
      <c r="T15" s="1">
        <v>780</v>
      </c>
      <c r="U15" s="1">
        <v>611</v>
      </c>
      <c r="V15" s="1">
        <v>71</v>
      </c>
      <c r="Y15" s="3">
        <f>SQRT(2*((AVERAGE(O15,M15)-AVERAGE(N15,L15))/1000)*9.81)</f>
        <v>1.0759089180781058</v>
      </c>
      <c r="Z15" s="3">
        <f>0.5 * AJ15/(AVERAGE(M15,O15)-AVERAGE(L15,N15))</f>
        <v>8.4745762711864406E-3</v>
      </c>
      <c r="AA15" s="3">
        <f t="shared" si="5"/>
        <v>9.1178721871025912E-3</v>
      </c>
      <c r="AC15" s="5">
        <f>I15*AVERAGE(P15:Q15)*0.000001</f>
        <v>1.1624999999999999E-3</v>
      </c>
      <c r="AD15" s="5">
        <f>H15/60/1000</f>
        <v>9.8333333333333324E-4</v>
      </c>
      <c r="AE15" s="6">
        <f t="shared" si="6"/>
        <v>0.84587813620071683</v>
      </c>
      <c r="AF15" s="6">
        <f>AH15/AD15+AI15/I15+AJ15/(AVERAGE(P15:Q15)) *AE15</f>
        <v>8.1578432698205541E-2</v>
      </c>
      <c r="AG15" s="5"/>
      <c r="AH15" s="5">
        <v>2.0000000000000002E-5</v>
      </c>
      <c r="AI15" s="5">
        <v>0.5</v>
      </c>
      <c r="AJ15" s="5">
        <v>1</v>
      </c>
      <c r="AK15" s="5">
        <f>AVERAGE(P15:Q15)</f>
        <v>15.5</v>
      </c>
      <c r="AL15" s="5">
        <f t="shared" si="7"/>
        <v>2.169239215063794</v>
      </c>
      <c r="AM15" s="5"/>
      <c r="AN15" s="5">
        <v>300000000</v>
      </c>
      <c r="AO15" s="5">
        <v>60000000000</v>
      </c>
      <c r="AP15" s="5">
        <f>COS(RADIANS(V15))</f>
        <v>0.32556815445715676</v>
      </c>
      <c r="AQ15" s="5" t="e">
        <f>AN15*(#REF!/2)/(2*AO15*AP15)</f>
        <v>#REF!</v>
      </c>
      <c r="AR15" s="16" t="e">
        <f t="shared" si="8"/>
        <v>#REF!</v>
      </c>
      <c r="AT15" s="3">
        <f>G15-U15*SIN(RADIANS(V15))</f>
        <v>162.28815030881742</v>
      </c>
      <c r="AV15" s="3">
        <f>C15*AT15*I15*0.06</f>
        <v>361.14639373984255</v>
      </c>
    </row>
    <row r="16" spans="1:57" x14ac:dyDescent="0.25">
      <c r="A16" s="16"/>
      <c r="B16" s="2"/>
      <c r="C16" s="2"/>
      <c r="D16" s="2"/>
      <c r="E16" s="2"/>
      <c r="F16" s="19"/>
      <c r="J16" s="13"/>
      <c r="K16" s="13"/>
      <c r="L16" s="1"/>
      <c r="M16" s="1"/>
      <c r="N16" s="1"/>
      <c r="O16" s="1"/>
      <c r="S16" s="1"/>
      <c r="T16" s="1"/>
      <c r="U16" s="1"/>
      <c r="V16" s="1"/>
      <c r="AC16" s="5"/>
      <c r="AD16" s="5"/>
      <c r="AE16" s="6"/>
      <c r="AF16" s="6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16"/>
    </row>
    <row r="17" spans="1:57" x14ac:dyDescent="0.25">
      <c r="A17" s="16"/>
      <c r="B17" s="2"/>
      <c r="C17" s="2"/>
      <c r="D17" s="2"/>
      <c r="E17" s="2"/>
      <c r="F17" s="19"/>
      <c r="J17" s="13"/>
      <c r="K17" s="13"/>
      <c r="L17" s="1"/>
      <c r="M17" s="1"/>
      <c r="N17" s="1"/>
      <c r="O17" s="1"/>
      <c r="S17" s="1"/>
      <c r="T17" s="1"/>
      <c r="U17" s="1"/>
      <c r="V17" s="1"/>
      <c r="AC17" s="5"/>
      <c r="AD17" s="5"/>
      <c r="AE17" s="6"/>
      <c r="AF17" s="6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16"/>
    </row>
    <row r="18" spans="1:57" x14ac:dyDescent="0.25">
      <c r="A18" s="16"/>
      <c r="B18" s="2"/>
      <c r="C18" s="2"/>
      <c r="D18" s="2"/>
      <c r="E18" s="2"/>
      <c r="F18" s="19"/>
      <c r="J18" s="13"/>
      <c r="K18" s="13"/>
      <c r="L18" s="1"/>
      <c r="M18" s="1"/>
      <c r="N18" s="1"/>
      <c r="O18" s="1"/>
      <c r="S18" s="1"/>
      <c r="T18" s="1"/>
      <c r="U18" s="1"/>
      <c r="V18" s="1"/>
      <c r="AC18" s="5"/>
      <c r="AD18" s="5"/>
      <c r="AE18" s="6"/>
      <c r="AF18" s="6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16"/>
    </row>
    <row r="19" spans="1:57" x14ac:dyDescent="0.25">
      <c r="A19" s="16"/>
      <c r="B19" s="2"/>
      <c r="C19" s="2"/>
      <c r="D19" s="2"/>
      <c r="E19" s="2"/>
      <c r="F19" s="19"/>
      <c r="J19" s="13"/>
      <c r="K19" s="13"/>
      <c r="L19" s="1"/>
      <c r="M19" s="1"/>
      <c r="N19" s="1"/>
      <c r="O19" s="1"/>
      <c r="S19" s="1"/>
      <c r="T19" s="1"/>
      <c r="U19" s="1"/>
      <c r="V19" s="1"/>
      <c r="AC19" s="5"/>
      <c r="AD19" s="5"/>
      <c r="AE19" s="6"/>
      <c r="AF19" s="6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16"/>
    </row>
    <row r="20" spans="1:57" x14ac:dyDescent="0.25">
      <c r="A20" s="16"/>
      <c r="B20" s="2"/>
      <c r="C20" s="2"/>
      <c r="D20" s="2"/>
      <c r="E20" s="2"/>
      <c r="F20" s="19"/>
      <c r="J20" s="13"/>
      <c r="K20" s="13"/>
      <c r="L20" s="1"/>
      <c r="M20" s="1"/>
      <c r="N20" s="1"/>
      <c r="O20" s="1"/>
      <c r="S20" s="1"/>
      <c r="T20" s="1"/>
      <c r="U20" s="1"/>
      <c r="V20" s="1"/>
      <c r="AC20" s="5"/>
      <c r="AD20" s="5"/>
      <c r="AE20" s="6"/>
      <c r="AF20" s="6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16"/>
    </row>
    <row r="21" spans="1:57" x14ac:dyDescent="0.25">
      <c r="A21" s="16"/>
      <c r="B21" s="2"/>
      <c r="C21" s="2"/>
      <c r="D21" s="2"/>
      <c r="E21" s="2"/>
      <c r="F21" s="19"/>
      <c r="J21" s="13"/>
      <c r="K21" s="13"/>
      <c r="L21" s="1"/>
      <c r="M21" s="1"/>
      <c r="N21" s="1"/>
      <c r="O21" s="1"/>
      <c r="S21" s="1"/>
      <c r="T21" s="1"/>
      <c r="U21" s="1"/>
      <c r="V21" s="1"/>
      <c r="AC21" s="5"/>
      <c r="AD21" s="5"/>
      <c r="AE21" s="6"/>
      <c r="AF21" s="6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16"/>
    </row>
    <row r="22" spans="1:57" x14ac:dyDescent="0.25">
      <c r="A22" s="16"/>
      <c r="B22" s="2"/>
      <c r="C22" s="2"/>
      <c r="D22" s="2"/>
      <c r="E22" s="2"/>
      <c r="F22" s="19"/>
      <c r="J22" s="13"/>
      <c r="K22" s="13"/>
      <c r="L22" s="1"/>
      <c r="M22" s="1"/>
      <c r="N22" s="1"/>
      <c r="O22" s="1"/>
      <c r="S22" s="1"/>
      <c r="T22" s="1"/>
      <c r="U22" s="1"/>
      <c r="V22" s="1"/>
      <c r="AC22" s="5"/>
      <c r="AD22" s="5"/>
      <c r="AE22" s="6"/>
      <c r="AF22" s="6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16"/>
    </row>
    <row r="23" spans="1:57" x14ac:dyDescent="0.25">
      <c r="A23" s="16"/>
      <c r="B23" s="2"/>
      <c r="C23" s="2"/>
      <c r="D23" s="2"/>
      <c r="E23" s="2"/>
      <c r="F23" s="19"/>
      <c r="J23" s="13"/>
      <c r="K23" s="13"/>
      <c r="L23" s="1"/>
      <c r="M23" s="1"/>
      <c r="N23" s="1"/>
      <c r="O23" s="1"/>
      <c r="S23" s="1"/>
      <c r="T23" s="1"/>
      <c r="U23" s="1"/>
      <c r="V23" s="1"/>
      <c r="AC23" s="5"/>
      <c r="AD23" s="5"/>
      <c r="AE23" s="6"/>
      <c r="AF23" s="6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16"/>
    </row>
    <row r="24" spans="1:57" s="1" customFormat="1" x14ac:dyDescent="0.25">
      <c r="A24" s="16"/>
      <c r="B24" s="2"/>
      <c r="C24" s="2"/>
      <c r="D24" s="2"/>
      <c r="E24" s="2"/>
      <c r="F24" s="19"/>
      <c r="G24" s="3"/>
      <c r="H24" s="3"/>
      <c r="I24" s="3"/>
      <c r="J24" s="13"/>
      <c r="K24" s="13"/>
      <c r="W24" s="8"/>
      <c r="X24" s="4"/>
      <c r="Y24" s="3"/>
      <c r="Z24" s="3"/>
      <c r="AA24" s="3"/>
      <c r="AB24" s="3"/>
      <c r="AC24" s="5"/>
      <c r="AD24" s="5"/>
      <c r="AE24" s="6"/>
      <c r="AF24" s="6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16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</row>
    <row r="25" spans="1:57" x14ac:dyDescent="0.25">
      <c r="A25" s="16"/>
      <c r="B25" s="2"/>
      <c r="C25" s="2"/>
      <c r="D25" s="2"/>
      <c r="E25" s="2"/>
      <c r="F25" s="19"/>
      <c r="H25" s="1"/>
      <c r="J25" s="13"/>
      <c r="K25" s="13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AC25" s="5"/>
      <c r="AD25" s="5"/>
      <c r="AE25" s="6"/>
      <c r="AF25" s="6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16"/>
    </row>
    <row r="26" spans="1:57" x14ac:dyDescent="0.25">
      <c r="A26" s="16"/>
      <c r="B26" s="2"/>
      <c r="C26" s="2"/>
      <c r="D26" s="2"/>
      <c r="E26" s="2"/>
      <c r="F26" s="19"/>
      <c r="H26" s="1"/>
      <c r="J26" s="13"/>
      <c r="K26" s="13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AC26" s="5"/>
      <c r="AD26" s="5"/>
      <c r="AE26" s="6"/>
      <c r="AF26" s="6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16"/>
    </row>
    <row r="27" spans="1:57" x14ac:dyDescent="0.25">
      <c r="A27" s="16"/>
      <c r="B27" s="2"/>
      <c r="C27" s="2"/>
      <c r="D27" s="2"/>
      <c r="E27" s="2"/>
      <c r="F27" s="19"/>
      <c r="H27" s="1"/>
      <c r="J27" s="13"/>
      <c r="K27" s="13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AC27" s="5"/>
      <c r="AD27" s="5"/>
      <c r="AE27" s="6"/>
      <c r="AF27" s="6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16"/>
    </row>
    <row r="28" spans="1:57" x14ac:dyDescent="0.25">
      <c r="A28" s="16"/>
      <c r="B28" s="2"/>
      <c r="C28" s="2"/>
      <c r="D28" s="2"/>
      <c r="E28" s="2"/>
      <c r="F28" s="19"/>
      <c r="H28" s="1"/>
      <c r="J28" s="13"/>
      <c r="K28" s="13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AC28" s="5"/>
      <c r="AD28" s="5"/>
      <c r="AE28" s="6"/>
      <c r="AF28" s="6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16"/>
    </row>
    <row r="29" spans="1:57" x14ac:dyDescent="0.25">
      <c r="A29" s="16"/>
      <c r="B29" s="2"/>
      <c r="C29" s="2"/>
      <c r="D29" s="2"/>
      <c r="E29" s="2"/>
      <c r="F29" s="19"/>
      <c r="H29" s="1"/>
      <c r="J29" s="13"/>
      <c r="K29" s="13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AC29" s="5"/>
      <c r="AD29" s="5"/>
      <c r="AE29" s="6"/>
      <c r="AF29" s="6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16"/>
    </row>
    <row r="30" spans="1:57" x14ac:dyDescent="0.25">
      <c r="A30" s="16"/>
      <c r="B30" s="2"/>
      <c r="C30" s="2"/>
      <c r="D30" s="2"/>
      <c r="E30" s="2"/>
      <c r="F30" s="19"/>
      <c r="H30" s="1"/>
      <c r="J30" s="13"/>
      <c r="K30" s="13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AC30" s="5"/>
      <c r="AD30" s="5"/>
      <c r="AE30" s="6"/>
      <c r="AF30" s="6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16"/>
    </row>
    <row r="31" spans="1:57" x14ac:dyDescent="0.25">
      <c r="A31" s="16"/>
      <c r="B31" s="2"/>
      <c r="C31" s="2"/>
      <c r="D31" s="2"/>
      <c r="E31" s="2"/>
      <c r="F31" s="19"/>
      <c r="H31" s="1"/>
      <c r="J31" s="13"/>
      <c r="K31" s="13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AC31" s="5"/>
      <c r="AD31" s="5"/>
      <c r="AE31" s="6"/>
      <c r="AF31" s="6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16"/>
    </row>
    <row r="32" spans="1:57" x14ac:dyDescent="0.25">
      <c r="A32" s="16"/>
      <c r="B32" s="2"/>
      <c r="C32" s="2"/>
      <c r="D32" s="2"/>
      <c r="E32" s="2"/>
      <c r="F32" s="19"/>
      <c r="H32" s="1"/>
      <c r="J32" s="13"/>
      <c r="K32" s="13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AC32" s="5"/>
      <c r="AD32" s="5"/>
      <c r="AE32" s="6"/>
      <c r="AF32" s="6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16"/>
    </row>
    <row r="33" spans="1:57" s="1" customFormat="1" x14ac:dyDescent="0.25">
      <c r="A33" s="16"/>
      <c r="B33" s="2"/>
      <c r="C33" s="2"/>
      <c r="D33" s="2"/>
      <c r="E33" s="2"/>
      <c r="F33" s="19"/>
      <c r="G33" s="3"/>
      <c r="I33" s="3"/>
      <c r="J33" s="13"/>
      <c r="K33" s="13"/>
      <c r="W33" s="8"/>
      <c r="X33" s="4"/>
      <c r="Y33" s="3"/>
      <c r="Z33" s="3"/>
      <c r="AA33" s="3"/>
      <c r="AB33" s="3"/>
      <c r="AC33" s="5"/>
      <c r="AD33" s="5"/>
      <c r="AE33" s="6"/>
      <c r="AF33" s="6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16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</row>
    <row r="34" spans="1:57" x14ac:dyDescent="0.25">
      <c r="A34" s="16"/>
      <c r="B34" s="2"/>
      <c r="C34" s="2"/>
      <c r="D34" s="2"/>
      <c r="E34" s="2"/>
      <c r="F34" s="19"/>
      <c r="H34" s="1"/>
      <c r="J34" s="13"/>
      <c r="K34" s="13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AC34" s="5"/>
      <c r="AD34" s="5"/>
      <c r="AE34" s="6"/>
      <c r="AF34" s="6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16"/>
    </row>
    <row r="35" spans="1:57" x14ac:dyDescent="0.25">
      <c r="A35" s="16"/>
      <c r="B35" s="2"/>
      <c r="C35" s="2"/>
      <c r="D35" s="2"/>
      <c r="E35" s="2"/>
      <c r="F35" s="19"/>
      <c r="J35" s="9"/>
      <c r="K35" s="9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AC35" s="5"/>
      <c r="AD35" s="5"/>
      <c r="AE35" s="6"/>
      <c r="AF35" s="6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16"/>
    </row>
    <row r="36" spans="1:57" x14ac:dyDescent="0.25">
      <c r="A36" s="16"/>
      <c r="B36" s="2"/>
      <c r="C36" s="2"/>
      <c r="D36" s="2"/>
      <c r="E36" s="2"/>
      <c r="F36" s="19"/>
      <c r="J36" s="9"/>
      <c r="K36" s="9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AC36" s="5"/>
      <c r="AD36" s="5"/>
      <c r="AE36" s="6"/>
      <c r="AF36" s="6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16"/>
    </row>
    <row r="37" spans="1:57" x14ac:dyDescent="0.25">
      <c r="A37" s="16"/>
      <c r="B37" s="2"/>
      <c r="C37" s="2"/>
      <c r="D37" s="2"/>
      <c r="E37" s="2"/>
      <c r="F37" s="19"/>
      <c r="J37" s="9"/>
      <c r="K37" s="9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AC37" s="5"/>
      <c r="AD37" s="5"/>
      <c r="AE37" s="6"/>
      <c r="AF37" s="6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16"/>
    </row>
    <row r="38" spans="1:57" x14ac:dyDescent="0.25">
      <c r="A38" s="16"/>
      <c r="B38" s="2"/>
      <c r="C38" s="2"/>
      <c r="D38" s="2"/>
      <c r="E38" s="2"/>
      <c r="F38" s="19"/>
      <c r="J38" s="9"/>
      <c r="K38" s="9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AC38" s="5"/>
      <c r="AD38" s="5"/>
      <c r="AE38" s="6"/>
      <c r="AF38" s="6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16"/>
    </row>
    <row r="39" spans="1:57" x14ac:dyDescent="0.25">
      <c r="A39" s="16"/>
      <c r="B39" s="2"/>
      <c r="C39" s="2"/>
      <c r="D39" s="2"/>
      <c r="E39" s="2"/>
      <c r="F39" s="19"/>
      <c r="J39" s="9"/>
      <c r="K39" s="9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AC39" s="5"/>
      <c r="AD39" s="5"/>
      <c r="AE39" s="6"/>
      <c r="AF39" s="6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16"/>
    </row>
    <row r="40" spans="1:57" x14ac:dyDescent="0.25">
      <c r="A40" s="16"/>
      <c r="B40" s="2"/>
      <c r="C40" s="2"/>
      <c r="D40" s="2"/>
      <c r="E40" s="2"/>
      <c r="F40" s="19"/>
      <c r="J40" s="9"/>
      <c r="K40" s="9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AC40" s="5"/>
      <c r="AD40" s="5"/>
      <c r="AE40" s="6"/>
      <c r="AF40" s="6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16"/>
    </row>
    <row r="41" spans="1:57" x14ac:dyDescent="0.25">
      <c r="A41" s="16"/>
      <c r="B41" s="2"/>
      <c r="C41" s="2"/>
      <c r="D41" s="2"/>
      <c r="E41" s="2"/>
      <c r="F41" s="19"/>
      <c r="J41" s="9"/>
      <c r="K41" s="9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AC41" s="5"/>
      <c r="AD41" s="5"/>
      <c r="AE41" s="6"/>
      <c r="AF41" s="6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16"/>
    </row>
    <row r="42" spans="1:57" x14ac:dyDescent="0.25">
      <c r="A42" s="16"/>
      <c r="B42" s="2"/>
      <c r="C42" s="2"/>
      <c r="D42" s="2"/>
      <c r="E42" s="2"/>
      <c r="F42" s="19"/>
      <c r="J42" s="9"/>
      <c r="K42" s="9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AC42" s="5"/>
      <c r="AD42" s="5"/>
      <c r="AE42" s="6"/>
      <c r="AF42" s="6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16"/>
    </row>
    <row r="43" spans="1:57" x14ac:dyDescent="0.25">
      <c r="A43" s="16"/>
      <c r="B43" s="2"/>
      <c r="C43" s="2"/>
      <c r="D43" s="2"/>
      <c r="E43" s="2"/>
      <c r="F43" s="19"/>
      <c r="J43" s="9"/>
      <c r="K43" s="9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AC43" s="5"/>
      <c r="AD43" s="5"/>
      <c r="AE43" s="6"/>
      <c r="AF43" s="6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16"/>
    </row>
    <row r="44" spans="1:57" x14ac:dyDescent="0.25">
      <c r="A44" s="2"/>
      <c r="B44" s="2"/>
      <c r="C44" s="2"/>
      <c r="D44" s="2"/>
      <c r="E44" s="2"/>
      <c r="F44" s="19"/>
      <c r="J44" s="9"/>
      <c r="K44" s="9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AC44" s="5"/>
      <c r="AD44" s="5"/>
      <c r="AE44" s="6"/>
      <c r="AF44" s="6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16"/>
    </row>
    <row r="45" spans="1:57" s="1" customFormat="1" x14ac:dyDescent="0.25">
      <c r="A45" s="2"/>
      <c r="B45" s="2"/>
      <c r="C45" s="2"/>
      <c r="D45" s="2"/>
      <c r="E45" s="2"/>
      <c r="F45" s="19"/>
      <c r="G45" s="3"/>
      <c r="H45" s="3"/>
      <c r="I45" s="3"/>
      <c r="J45" s="9"/>
      <c r="K45" s="9"/>
      <c r="W45" s="8"/>
      <c r="X45" s="4"/>
      <c r="Y45" s="3"/>
      <c r="Z45" s="3"/>
      <c r="AA45" s="3"/>
      <c r="AB45" s="3"/>
      <c r="AC45" s="5"/>
      <c r="AD45" s="5"/>
      <c r="AE45" s="6"/>
      <c r="AF45" s="6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16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</row>
    <row r="46" spans="1:57" x14ac:dyDescent="0.25">
      <c r="A46" s="2"/>
      <c r="B46" s="2"/>
      <c r="C46" s="2"/>
      <c r="D46" s="2"/>
      <c r="E46" s="2"/>
      <c r="F46" s="19"/>
      <c r="J46" s="9"/>
      <c r="K46" s="9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AC46" s="5"/>
      <c r="AD46" s="5"/>
      <c r="AE46" s="6"/>
      <c r="AF46" s="6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16"/>
    </row>
    <row r="47" spans="1:57" x14ac:dyDescent="0.25">
      <c r="A47" s="2"/>
      <c r="B47" s="2"/>
      <c r="C47" s="2"/>
      <c r="D47" s="2"/>
      <c r="E47" s="2"/>
      <c r="F47" s="19"/>
      <c r="J47" s="9"/>
      <c r="K47" s="9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AC47" s="5"/>
      <c r="AD47" s="5"/>
      <c r="AE47" s="6"/>
      <c r="AF47" s="6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16"/>
    </row>
    <row r="48" spans="1:57" x14ac:dyDescent="0.25">
      <c r="A48" s="2"/>
      <c r="B48" s="2"/>
      <c r="C48" s="2"/>
      <c r="D48" s="2"/>
      <c r="E48" s="2"/>
      <c r="F48" s="19"/>
      <c r="J48" s="9"/>
      <c r="K48" s="9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AC48" s="5"/>
      <c r="AD48" s="5"/>
      <c r="AE48" s="6"/>
      <c r="AF48" s="6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16"/>
    </row>
    <row r="49" spans="1:46" x14ac:dyDescent="0.25">
      <c r="A49" s="2"/>
      <c r="B49" s="2"/>
      <c r="C49" s="2"/>
      <c r="D49" s="2"/>
      <c r="E49" s="2"/>
      <c r="F49" s="19"/>
      <c r="J49" s="9"/>
      <c r="K49" s="9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AC49" s="5"/>
      <c r="AD49" s="5"/>
      <c r="AE49" s="6"/>
      <c r="AF49" s="6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7"/>
      <c r="AS49" s="1"/>
    </row>
    <row r="50" spans="1:46" x14ac:dyDescent="0.25">
      <c r="A50" s="2"/>
      <c r="B50" s="2"/>
      <c r="C50" s="2"/>
      <c r="D50" s="2"/>
      <c r="E50" s="2"/>
      <c r="F50" s="19"/>
      <c r="J50" s="9"/>
      <c r="K50" s="9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AC50" s="5"/>
      <c r="AD50" s="5"/>
      <c r="AE50" s="6"/>
      <c r="AF50" s="6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7"/>
      <c r="AS50" s="1"/>
    </row>
    <row r="51" spans="1:46" x14ac:dyDescent="0.25">
      <c r="A51" s="2"/>
      <c r="B51" s="2"/>
      <c r="C51" s="2"/>
      <c r="D51" s="2"/>
      <c r="E51" s="2"/>
      <c r="F51" s="19"/>
      <c r="J51" s="9"/>
      <c r="K51" s="9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AC51" s="5"/>
      <c r="AD51" s="5"/>
      <c r="AE51" s="6"/>
      <c r="AF51" s="6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7"/>
      <c r="AS51" s="1"/>
    </row>
    <row r="52" spans="1:46" x14ac:dyDescent="0.25">
      <c r="A52" s="2"/>
      <c r="B52" s="2"/>
      <c r="C52" s="2"/>
      <c r="D52" s="2"/>
      <c r="E52" s="2"/>
      <c r="F52" s="19"/>
      <c r="J52" s="9"/>
      <c r="K52" s="9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AC52" s="5"/>
      <c r="AD52" s="5"/>
      <c r="AE52" s="6"/>
      <c r="AF52" s="6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7"/>
      <c r="AS52" s="1"/>
    </row>
    <row r="53" spans="1:46" x14ac:dyDescent="0.25">
      <c r="A53" s="2"/>
      <c r="B53" s="2"/>
      <c r="C53" s="2"/>
      <c r="D53" s="2"/>
      <c r="E53" s="2"/>
      <c r="F53" s="19"/>
      <c r="J53" s="9"/>
      <c r="K53" s="9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AC53" s="5"/>
      <c r="AD53" s="5"/>
      <c r="AE53" s="6"/>
      <c r="AF53" s="6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7"/>
      <c r="AS53" s="1"/>
    </row>
    <row r="54" spans="1:46" x14ac:dyDescent="0.25">
      <c r="A54" s="2"/>
      <c r="B54" s="2"/>
      <c r="C54" s="2"/>
      <c r="D54" s="2"/>
      <c r="E54" s="2"/>
      <c r="F54" s="19"/>
      <c r="J54" s="9"/>
      <c r="K54" s="9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AC54" s="5"/>
      <c r="AD54" s="5"/>
      <c r="AE54" s="6"/>
      <c r="AF54" s="6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7"/>
      <c r="AS54" s="1"/>
    </row>
    <row r="55" spans="1:46" s="1" customFormat="1" x14ac:dyDescent="0.25">
      <c r="A55" s="2"/>
      <c r="B55" s="2"/>
      <c r="C55" s="2"/>
      <c r="D55" s="2"/>
      <c r="E55" s="2"/>
      <c r="F55" s="19"/>
      <c r="G55" s="3"/>
      <c r="H55" s="3"/>
      <c r="I55" s="3"/>
      <c r="J55" s="9"/>
      <c r="K55" s="9"/>
      <c r="W55" s="8"/>
      <c r="X55" s="4"/>
      <c r="Y55" s="3"/>
      <c r="Z55" s="3"/>
      <c r="AA55" s="3"/>
      <c r="AB55" s="3"/>
      <c r="AC55" s="5"/>
      <c r="AD55" s="5"/>
      <c r="AE55" s="6"/>
      <c r="AF55" s="6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7"/>
      <c r="AT55" s="3"/>
    </row>
    <row r="56" spans="1:46" x14ac:dyDescent="0.25">
      <c r="A56" s="2"/>
      <c r="B56" s="2"/>
      <c r="C56" s="2"/>
      <c r="D56" s="2"/>
      <c r="E56" s="2"/>
      <c r="F56" s="19"/>
      <c r="J56" s="9"/>
      <c r="K56" s="9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AC56" s="5"/>
      <c r="AD56" s="5"/>
      <c r="AE56" s="6"/>
      <c r="AF56" s="6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7"/>
      <c r="AS56" s="1"/>
    </row>
    <row r="57" spans="1:46" x14ac:dyDescent="0.25">
      <c r="A57" s="2"/>
      <c r="B57" s="2"/>
      <c r="C57" s="2"/>
      <c r="D57" s="2"/>
      <c r="E57" s="2"/>
      <c r="F57" s="19"/>
      <c r="J57" s="9"/>
      <c r="K57" s="9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AC57" s="5"/>
      <c r="AD57" s="5"/>
      <c r="AE57" s="6"/>
      <c r="AF57" s="6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7"/>
      <c r="AS57" s="1"/>
    </row>
    <row r="58" spans="1:46" x14ac:dyDescent="0.25">
      <c r="A58" s="2"/>
      <c r="B58" s="2"/>
      <c r="C58" s="2"/>
      <c r="D58" s="2"/>
      <c r="E58" s="2"/>
      <c r="F58" s="19"/>
      <c r="J58" s="9"/>
      <c r="K58" s="9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AC58" s="5"/>
      <c r="AD58" s="5"/>
      <c r="AE58" s="6"/>
      <c r="AF58" s="6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7"/>
      <c r="AS58" s="1"/>
    </row>
    <row r="59" spans="1:46" x14ac:dyDescent="0.25">
      <c r="A59" s="2"/>
      <c r="B59" s="2"/>
      <c r="C59" s="2"/>
      <c r="D59" s="2"/>
      <c r="E59" s="2"/>
      <c r="F59" s="19"/>
      <c r="J59" s="9"/>
      <c r="K59" s="9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AC59" s="5"/>
      <c r="AD59" s="5"/>
      <c r="AE59" s="6"/>
      <c r="AF59" s="6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7"/>
      <c r="AS59" s="1"/>
    </row>
    <row r="60" spans="1:46" x14ac:dyDescent="0.25">
      <c r="A60" s="2"/>
      <c r="B60" s="2"/>
      <c r="C60" s="2"/>
      <c r="D60" s="2"/>
      <c r="E60" s="2"/>
      <c r="F60" s="19"/>
      <c r="J60" s="9"/>
      <c r="K60" s="9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AC60" s="5"/>
      <c r="AD60" s="5"/>
      <c r="AE60" s="6"/>
      <c r="AF60" s="6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7"/>
      <c r="AS60" s="1"/>
    </row>
    <row r="61" spans="1:46" x14ac:dyDescent="0.25">
      <c r="A61" s="2"/>
      <c r="B61" s="2"/>
      <c r="C61" s="2"/>
      <c r="D61" s="2"/>
      <c r="E61" s="2"/>
      <c r="F61" s="19"/>
      <c r="J61" s="9"/>
      <c r="K61" s="9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AC61" s="5"/>
      <c r="AD61" s="5"/>
      <c r="AE61" s="6"/>
      <c r="AF61" s="6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7"/>
      <c r="AS61" s="1"/>
    </row>
    <row r="62" spans="1:46" x14ac:dyDescent="0.25">
      <c r="A62" s="2"/>
      <c r="B62" s="2"/>
      <c r="C62" s="2"/>
      <c r="D62" s="2"/>
      <c r="E62" s="2"/>
      <c r="F62" s="19"/>
      <c r="J62" s="9"/>
      <c r="K62" s="9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AC62" s="5"/>
      <c r="AD62" s="5"/>
      <c r="AE62" s="6"/>
      <c r="AF62" s="6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7"/>
      <c r="AS62" s="1"/>
    </row>
    <row r="63" spans="1:46" x14ac:dyDescent="0.25">
      <c r="A63" s="2"/>
      <c r="B63" s="2"/>
      <c r="C63" s="2"/>
      <c r="D63" s="2"/>
      <c r="E63" s="2"/>
      <c r="F63" s="19"/>
      <c r="J63" s="9"/>
      <c r="K63" s="9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AC63" s="5"/>
      <c r="AD63" s="5"/>
      <c r="AE63" s="6"/>
      <c r="AF63" s="6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7"/>
      <c r="AS63" s="1"/>
    </row>
    <row r="64" spans="1:46" x14ac:dyDescent="0.25">
      <c r="A64" s="2"/>
      <c r="B64" s="1"/>
      <c r="C64" s="1"/>
      <c r="D64" s="1"/>
      <c r="E64" s="1"/>
      <c r="G64" s="1"/>
      <c r="H64" s="1"/>
      <c r="I64" s="1"/>
      <c r="J64" s="9"/>
      <c r="K64" s="9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AC64" s="5"/>
      <c r="AD64" s="5"/>
      <c r="AE64" s="6"/>
      <c r="AF64" s="6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</row>
    <row r="65" spans="1:44" x14ac:dyDescent="0.25">
      <c r="A65" s="2"/>
      <c r="B65" s="1"/>
      <c r="C65" s="1"/>
      <c r="D65" s="1"/>
      <c r="E65" s="1"/>
      <c r="G65" s="1"/>
      <c r="H65" s="1"/>
      <c r="I65" s="1"/>
      <c r="J65" s="9"/>
      <c r="K65" s="9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AC65" s="5"/>
      <c r="AD65" s="5"/>
      <c r="AE65" s="6"/>
      <c r="AF65" s="6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</row>
    <row r="66" spans="1:44" x14ac:dyDescent="0.25">
      <c r="A66" s="2"/>
      <c r="B66" s="1"/>
      <c r="C66" s="1"/>
      <c r="D66" s="1"/>
      <c r="E66" s="1"/>
      <c r="G66" s="1"/>
      <c r="H66" s="1"/>
      <c r="I66" s="1"/>
      <c r="J66" s="9"/>
      <c r="K66" s="9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AC66" s="5"/>
      <c r="AD66" s="5"/>
      <c r="AE66" s="6"/>
      <c r="AF66" s="6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</row>
    <row r="67" spans="1:44" x14ac:dyDescent="0.25">
      <c r="A67" s="2"/>
      <c r="B67" s="1"/>
      <c r="C67" s="1"/>
      <c r="D67" s="1"/>
      <c r="E67" s="1"/>
      <c r="G67" s="1"/>
      <c r="H67" s="1"/>
      <c r="I67" s="1"/>
      <c r="J67" s="9"/>
      <c r="K67" s="9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AC67" s="5"/>
      <c r="AD67" s="5"/>
      <c r="AE67" s="6"/>
      <c r="AF67" s="6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</row>
    <row r="68" spans="1:44" s="1" customFormat="1" x14ac:dyDescent="0.25">
      <c r="A68" s="2"/>
      <c r="F68" s="18"/>
      <c r="J68" s="9"/>
      <c r="K68" s="9"/>
      <c r="W68" s="8"/>
      <c r="X68" s="4"/>
      <c r="Y68" s="3"/>
      <c r="Z68" s="3"/>
      <c r="AA68" s="3"/>
      <c r="AB68" s="3"/>
      <c r="AC68" s="5"/>
      <c r="AD68" s="5"/>
      <c r="AE68" s="6"/>
      <c r="AF68" s="6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</row>
    <row r="69" spans="1:44" x14ac:dyDescent="0.25">
      <c r="A69" s="2"/>
      <c r="B69" s="1"/>
      <c r="C69" s="1"/>
      <c r="D69" s="1"/>
      <c r="E69" s="1"/>
      <c r="G69" s="1"/>
      <c r="H69" s="1"/>
      <c r="I69" s="1"/>
      <c r="J69" s="9"/>
      <c r="K69" s="9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AC69" s="5"/>
      <c r="AD69" s="5"/>
      <c r="AE69" s="6"/>
      <c r="AF69" s="6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</row>
    <row r="70" spans="1:44" x14ac:dyDescent="0.25">
      <c r="A70" s="2"/>
      <c r="B70" s="1"/>
      <c r="C70" s="1"/>
      <c r="D70" s="1"/>
      <c r="E70" s="1"/>
      <c r="G70" s="1"/>
      <c r="H70" s="1"/>
      <c r="I70" s="1"/>
      <c r="J70" s="9"/>
      <c r="K70" s="9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AC70" s="5"/>
      <c r="AD70" s="5"/>
      <c r="AE70" s="6"/>
      <c r="AF70" s="6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</row>
    <row r="71" spans="1:44" x14ac:dyDescent="0.25">
      <c r="A71" s="2"/>
      <c r="B71" s="1"/>
      <c r="C71" s="1"/>
      <c r="D71" s="1"/>
      <c r="E71" s="1"/>
      <c r="G71" s="1"/>
      <c r="H71" s="1"/>
      <c r="I71" s="1"/>
      <c r="J71" s="9"/>
      <c r="K71" s="9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AC71" s="5"/>
      <c r="AD71" s="5"/>
      <c r="AE71" s="6"/>
      <c r="AF71" s="6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</row>
    <row r="72" spans="1:44" x14ac:dyDescent="0.25">
      <c r="A72" s="2"/>
      <c r="B72" s="1"/>
      <c r="C72" s="1"/>
      <c r="D72" s="1"/>
      <c r="E72" s="1"/>
      <c r="G72" s="1"/>
      <c r="H72" s="1"/>
      <c r="I72" s="1"/>
      <c r="J72" s="9"/>
      <c r="K72" s="9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AC72" s="5"/>
      <c r="AD72" s="5"/>
      <c r="AE72" s="6"/>
      <c r="AF72" s="6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</row>
    <row r="73" spans="1:44" x14ac:dyDescent="0.25">
      <c r="A73" s="2"/>
      <c r="B73" s="1"/>
      <c r="C73" s="1"/>
      <c r="D73" s="1"/>
      <c r="E73" s="1"/>
      <c r="G73" s="1"/>
      <c r="H73" s="1"/>
      <c r="I73" s="1"/>
      <c r="J73" s="9"/>
      <c r="K73" s="9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AC73" s="5"/>
      <c r="AD73" s="5"/>
      <c r="AE73" s="6"/>
      <c r="AF73" s="6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</row>
    <row r="74" spans="1:44" x14ac:dyDescent="0.25">
      <c r="A74" s="2"/>
      <c r="B74" s="1"/>
      <c r="C74" s="1"/>
      <c r="D74" s="1"/>
      <c r="E74" s="1"/>
      <c r="G74" s="1"/>
      <c r="H74" s="1"/>
      <c r="I74" s="1"/>
      <c r="J74" s="9"/>
      <c r="K74" s="9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AC74" s="5"/>
      <c r="AD74" s="5"/>
      <c r="AE74" s="6"/>
      <c r="AF74" s="6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</row>
    <row r="75" spans="1:44" x14ac:dyDescent="0.25">
      <c r="A75" s="2"/>
      <c r="B75" s="1"/>
      <c r="C75" s="1"/>
      <c r="D75" s="1"/>
      <c r="E75" s="1"/>
      <c r="G75" s="1"/>
      <c r="H75" s="1"/>
      <c r="I75" s="1"/>
      <c r="J75" s="9"/>
      <c r="K75" s="9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AC75" s="5"/>
      <c r="AD75" s="5"/>
      <c r="AE75" s="6"/>
      <c r="AF75" s="6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</row>
    <row r="76" spans="1:44" x14ac:dyDescent="0.25">
      <c r="A76" s="2"/>
      <c r="B76" s="1"/>
      <c r="C76" s="1"/>
      <c r="D76" s="1"/>
      <c r="E76" s="1"/>
      <c r="G76" s="1"/>
      <c r="H76" s="1"/>
      <c r="I76" s="1"/>
      <c r="J76" s="9"/>
      <c r="K76" s="9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AC76" s="5"/>
      <c r="AD76" s="5"/>
      <c r="AE76" s="6"/>
      <c r="AF76" s="6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</row>
    <row r="77" spans="1:44" s="1" customFormat="1" x14ac:dyDescent="0.25">
      <c r="A77" s="2"/>
      <c r="F77" s="18"/>
      <c r="J77" s="9"/>
      <c r="K77" s="9"/>
      <c r="W77" s="8"/>
      <c r="X77" s="4"/>
      <c r="Y77" s="3"/>
      <c r="Z77" s="3"/>
      <c r="AA77" s="3"/>
      <c r="AB77" s="3"/>
      <c r="AC77" s="5"/>
      <c r="AD77" s="5"/>
      <c r="AE77" s="6"/>
      <c r="AF77" s="6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</row>
    <row r="78" spans="1:44" x14ac:dyDescent="0.25">
      <c r="A78" s="2"/>
      <c r="B78" s="1"/>
      <c r="C78" s="1"/>
      <c r="D78" s="1"/>
      <c r="E78" s="1"/>
      <c r="G78" s="1"/>
      <c r="H78" s="1"/>
      <c r="I78" s="1"/>
      <c r="J78" s="9"/>
      <c r="K78" s="9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AC78" s="5"/>
      <c r="AD78" s="5"/>
      <c r="AE78" s="6"/>
      <c r="AF78" s="6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</row>
    <row r="79" spans="1:44" x14ac:dyDescent="0.25">
      <c r="A79" s="2"/>
      <c r="B79" s="1"/>
      <c r="C79" s="1"/>
      <c r="D79" s="1"/>
      <c r="E79" s="1"/>
      <c r="G79" s="1"/>
      <c r="H79" s="1"/>
      <c r="I79" s="1"/>
      <c r="J79" s="9"/>
      <c r="K79" s="9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AC79" s="5"/>
      <c r="AD79" s="5"/>
      <c r="AE79" s="6"/>
      <c r="AF79" s="6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</row>
    <row r="80" spans="1:44" x14ac:dyDescent="0.25">
      <c r="A80" s="2"/>
      <c r="B80" s="1"/>
      <c r="C80" s="1"/>
      <c r="D80" s="1"/>
      <c r="E80" s="1"/>
      <c r="G80" s="1"/>
      <c r="H80" s="1"/>
      <c r="I80" s="1"/>
      <c r="J80" s="9"/>
      <c r="K80" s="9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AC80" s="5"/>
      <c r="AD80" s="5"/>
      <c r="AE80" s="6"/>
      <c r="AF80" s="6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</row>
    <row r="81" spans="1:44" x14ac:dyDescent="0.25">
      <c r="A81" s="2"/>
      <c r="B81" s="1"/>
      <c r="C81" s="1"/>
      <c r="D81" s="1"/>
      <c r="E81" s="1"/>
      <c r="G81" s="1"/>
      <c r="H81" s="1"/>
      <c r="I81" s="1"/>
      <c r="J81" s="9"/>
      <c r="K81" s="9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AC81" s="5"/>
      <c r="AD81" s="5"/>
      <c r="AE81" s="6"/>
      <c r="AF81" s="6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</row>
    <row r="82" spans="1:44" x14ac:dyDescent="0.25">
      <c r="A82" s="2"/>
      <c r="B82" s="1"/>
      <c r="C82" s="1"/>
      <c r="D82" s="1"/>
      <c r="E82" s="1"/>
      <c r="G82" s="1"/>
      <c r="H82" s="1"/>
      <c r="I82" s="1"/>
      <c r="J82" s="9"/>
      <c r="K82" s="9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AC82" s="5"/>
      <c r="AD82" s="5"/>
      <c r="AE82" s="6"/>
      <c r="AF82" s="6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</row>
    <row r="83" spans="1:44" x14ac:dyDescent="0.25">
      <c r="A83" s="2"/>
      <c r="B83" s="1"/>
      <c r="C83" s="1"/>
      <c r="D83" s="1"/>
      <c r="E83" s="1"/>
      <c r="G83" s="1"/>
      <c r="H83" s="1"/>
      <c r="I83" s="1"/>
      <c r="J83" s="9"/>
      <c r="K83" s="9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AC83" s="5"/>
      <c r="AD83" s="5"/>
      <c r="AE83" s="6"/>
      <c r="AF83" s="6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</row>
    <row r="84" spans="1:44" x14ac:dyDescent="0.25">
      <c r="A84" s="2"/>
      <c r="B84" s="1"/>
      <c r="C84" s="1"/>
      <c r="D84" s="1"/>
      <c r="E84" s="1"/>
      <c r="G84" s="1"/>
      <c r="H84" s="1"/>
      <c r="I84" s="1"/>
      <c r="J84" s="9"/>
      <c r="K84" s="9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AC84" s="5"/>
      <c r="AD84" s="5"/>
      <c r="AE84" s="6"/>
      <c r="AF84" s="6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</row>
    <row r="85" spans="1:44" x14ac:dyDescent="0.25">
      <c r="A85" s="2"/>
      <c r="B85" s="1"/>
      <c r="C85" s="1"/>
      <c r="D85" s="1"/>
      <c r="E85" s="1"/>
      <c r="G85" s="1"/>
      <c r="H85" s="1"/>
      <c r="I85" s="1"/>
      <c r="J85" s="9"/>
      <c r="K85" s="9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AC85" s="5"/>
      <c r="AD85" s="5"/>
      <c r="AE85" s="6"/>
      <c r="AF85" s="6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</row>
    <row r="86" spans="1:44" x14ac:dyDescent="0.25">
      <c r="A86" s="2"/>
      <c r="B86" s="1"/>
      <c r="C86" s="1"/>
      <c r="D86" s="1"/>
      <c r="E86" s="1"/>
      <c r="G86" s="1"/>
      <c r="H86" s="1"/>
      <c r="I86" s="1"/>
      <c r="J86" s="9"/>
      <c r="K86" s="9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AC86" s="5"/>
      <c r="AD86" s="5"/>
      <c r="AE86" s="6"/>
      <c r="AF86" s="6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</row>
    <row r="87" spans="1:44" s="1" customFormat="1" x14ac:dyDescent="0.25">
      <c r="A87" s="2"/>
      <c r="F87" s="18"/>
      <c r="J87" s="9"/>
      <c r="K87" s="9"/>
      <c r="W87" s="8"/>
      <c r="X87" s="4"/>
      <c r="Y87" s="3"/>
      <c r="Z87" s="3"/>
      <c r="AA87" s="3"/>
      <c r="AB87" s="3"/>
      <c r="AC87" s="5"/>
      <c r="AD87" s="5"/>
      <c r="AE87" s="6"/>
      <c r="AF87" s="6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</row>
    <row r="88" spans="1:44" x14ac:dyDescent="0.25">
      <c r="A88" s="2"/>
      <c r="B88" s="1"/>
      <c r="C88" s="1"/>
      <c r="D88" s="1"/>
      <c r="E88" s="1"/>
      <c r="G88" s="1"/>
      <c r="H88" s="1"/>
      <c r="I88" s="1"/>
      <c r="J88" s="9"/>
      <c r="K88" s="9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AC88" s="5"/>
      <c r="AD88" s="5"/>
      <c r="AE88" s="6"/>
      <c r="AF88" s="6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</row>
    <row r="89" spans="1:44" x14ac:dyDescent="0.25">
      <c r="A89" s="2"/>
      <c r="B89" s="1"/>
      <c r="C89" s="1"/>
      <c r="D89" s="1"/>
      <c r="E89" s="1"/>
      <c r="G89" s="1"/>
      <c r="H89" s="1"/>
      <c r="I89" s="1"/>
      <c r="J89" s="9"/>
      <c r="K89" s="9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AC89" s="5"/>
      <c r="AD89" s="5"/>
      <c r="AE89" s="6"/>
      <c r="AF89" s="6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</row>
    <row r="90" spans="1:44" x14ac:dyDescent="0.25">
      <c r="A90" s="2"/>
      <c r="B90" s="1"/>
      <c r="C90" s="1"/>
      <c r="D90" s="1"/>
      <c r="E90" s="1"/>
      <c r="G90" s="1"/>
      <c r="H90" s="1"/>
      <c r="I90" s="1"/>
      <c r="J90" s="9"/>
      <c r="K90" s="9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AC90" s="5"/>
      <c r="AD90" s="5"/>
      <c r="AE90" s="6"/>
      <c r="AF90" s="6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</row>
    <row r="91" spans="1:44" x14ac:dyDescent="0.25">
      <c r="A91" s="2"/>
      <c r="B91" s="1"/>
      <c r="C91" s="1"/>
      <c r="D91" s="1"/>
      <c r="E91" s="1"/>
      <c r="G91" s="1"/>
      <c r="H91" s="1"/>
      <c r="I91" s="1"/>
      <c r="J91" s="9"/>
      <c r="K91" s="9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AC91" s="5"/>
      <c r="AD91" s="5"/>
      <c r="AE91" s="6"/>
      <c r="AF91" s="6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</row>
    <row r="92" spans="1:44" x14ac:dyDescent="0.25">
      <c r="A92" s="2"/>
      <c r="B92" s="1"/>
      <c r="C92" s="1"/>
      <c r="D92" s="1"/>
      <c r="E92" s="1"/>
      <c r="G92" s="1"/>
      <c r="H92" s="1"/>
      <c r="I92" s="1"/>
      <c r="J92" s="9"/>
      <c r="K92" s="9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AC92" s="5"/>
      <c r="AD92" s="5"/>
      <c r="AE92" s="6"/>
      <c r="AF92" s="6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</row>
    <row r="93" spans="1:44" x14ac:dyDescent="0.25">
      <c r="A93" s="2"/>
      <c r="B93" s="1"/>
      <c r="C93" s="1"/>
      <c r="D93" s="1"/>
      <c r="E93" s="1"/>
      <c r="G93" s="1"/>
      <c r="H93" s="1"/>
      <c r="I93" s="1"/>
      <c r="J93" s="9"/>
      <c r="K93" s="9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AC93" s="5"/>
      <c r="AD93" s="5"/>
      <c r="AE93" s="6"/>
      <c r="AF93" s="6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</row>
    <row r="94" spans="1:44" x14ac:dyDescent="0.25">
      <c r="A94" s="2"/>
      <c r="B94" s="1"/>
      <c r="C94" s="1"/>
      <c r="D94" s="1"/>
      <c r="E94" s="1"/>
      <c r="G94" s="1"/>
      <c r="H94" s="1"/>
      <c r="I94" s="1"/>
      <c r="J94" s="9"/>
      <c r="K94" s="9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AC94" s="5"/>
      <c r="AD94" s="5"/>
      <c r="AE94" s="6"/>
      <c r="AF94" s="6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</row>
    <row r="95" spans="1:44" x14ac:dyDescent="0.25">
      <c r="A95" s="2"/>
      <c r="B95" s="1"/>
      <c r="C95" s="1"/>
      <c r="D95" s="1"/>
      <c r="E95" s="1"/>
      <c r="G95" s="1"/>
      <c r="H95" s="1"/>
      <c r="I95" s="1"/>
      <c r="J95" s="9"/>
      <c r="K95" s="9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AC95" s="5"/>
      <c r="AD95" s="5"/>
      <c r="AE95" s="6"/>
      <c r="AF95" s="6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</row>
    <row r="96" spans="1:44" x14ac:dyDescent="0.25">
      <c r="A96" s="2"/>
      <c r="B96" s="1"/>
      <c r="C96" s="1"/>
      <c r="D96" s="1"/>
      <c r="E96" s="1"/>
      <c r="G96" s="1"/>
      <c r="H96" s="1"/>
      <c r="I96" s="1"/>
      <c r="J96" s="9"/>
      <c r="K96" s="9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AC96" s="5"/>
      <c r="AD96" s="5"/>
      <c r="AE96" s="6"/>
      <c r="AF96" s="6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</row>
    <row r="97" spans="1:44" x14ac:dyDescent="0.25">
      <c r="A97" s="2"/>
      <c r="B97" s="1"/>
      <c r="C97" s="1"/>
      <c r="D97" s="1"/>
      <c r="E97" s="1"/>
      <c r="G97" s="1"/>
      <c r="H97" s="1"/>
      <c r="I97" s="1"/>
      <c r="J97" s="9"/>
      <c r="K97" s="9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AC97" s="5"/>
      <c r="AD97" s="5"/>
      <c r="AE97" s="6"/>
      <c r="AF97" s="6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</row>
    <row r="98" spans="1:44" x14ac:dyDescent="0.25">
      <c r="A98" s="2"/>
      <c r="B98" s="1"/>
      <c r="C98" s="1"/>
      <c r="D98" s="1"/>
      <c r="E98" s="1"/>
      <c r="G98" s="1"/>
      <c r="H98" s="1"/>
      <c r="I98" s="1"/>
      <c r="J98" s="9"/>
      <c r="K98" s="9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AC98" s="5"/>
      <c r="AD98" s="5"/>
      <c r="AE98" s="6"/>
      <c r="AF98" s="6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</row>
    <row r="99" spans="1:44" s="1" customFormat="1" x14ac:dyDescent="0.25">
      <c r="F99" s="18"/>
      <c r="J99" s="9"/>
      <c r="K99" s="9"/>
      <c r="W99" s="13"/>
      <c r="X99" s="4"/>
      <c r="AF99" s="11"/>
      <c r="AG99" s="11"/>
      <c r="AH99" s="11"/>
      <c r="AI99" s="11"/>
      <c r="AJ99" s="11"/>
      <c r="AN99" s="11"/>
      <c r="AO99" s="11"/>
      <c r="AP99" s="11"/>
    </row>
    <row r="100" spans="1:44" x14ac:dyDescent="0.25">
      <c r="A100" s="14"/>
      <c r="AC100" s="5"/>
      <c r="AE100" s="11"/>
      <c r="AF100" s="11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R100" s="14"/>
    </row>
    <row r="101" spans="1:44" x14ac:dyDescent="0.25">
      <c r="A101" s="14"/>
      <c r="AC101" s="5"/>
      <c r="AE101" s="11"/>
      <c r="AF101" s="11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R101" s="14"/>
    </row>
    <row r="102" spans="1:44" x14ac:dyDescent="0.25">
      <c r="AC102" s="5"/>
      <c r="AE102" s="11"/>
      <c r="AF102" s="11"/>
      <c r="AG102" s="5"/>
      <c r="AH102" s="5"/>
      <c r="AI102" s="5"/>
      <c r="AJ102" s="5"/>
      <c r="AK102" s="5"/>
      <c r="AL102" s="5"/>
      <c r="AM102" s="5"/>
      <c r="AN102" s="5"/>
      <c r="AO102" s="5"/>
      <c r="AP102" s="5"/>
    </row>
    <row r="103" spans="1:44" x14ac:dyDescent="0.25">
      <c r="A103" s="14"/>
      <c r="AC103" s="5"/>
      <c r="AE103" s="11"/>
      <c r="AF103" s="11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R103" s="14"/>
    </row>
    <row r="104" spans="1:44" x14ac:dyDescent="0.25">
      <c r="A104" s="14"/>
      <c r="AC104" s="5"/>
      <c r="AE104" s="11"/>
      <c r="AF104" s="11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R104" s="14"/>
    </row>
    <row r="105" spans="1:44" x14ac:dyDescent="0.25">
      <c r="A105" s="14"/>
      <c r="AC105" s="5"/>
      <c r="AE105" s="11"/>
      <c r="AF105" s="11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R105" s="14"/>
    </row>
    <row r="106" spans="1:44" x14ac:dyDescent="0.25">
      <c r="A106" s="14"/>
      <c r="AC106" s="5"/>
      <c r="AE106" s="11"/>
      <c r="AF106" s="11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R106" s="14"/>
    </row>
    <row r="107" spans="1:44" x14ac:dyDescent="0.25">
      <c r="AC107" s="5"/>
      <c r="AE107" s="11"/>
      <c r="AF107" s="11"/>
      <c r="AG107" s="5"/>
      <c r="AH107" s="5"/>
      <c r="AI107" s="5"/>
      <c r="AJ107" s="5"/>
      <c r="AK107" s="5"/>
      <c r="AL107" s="5"/>
      <c r="AM107" s="5"/>
      <c r="AN107" s="5"/>
      <c r="AO107" s="5"/>
      <c r="AP107" s="5"/>
    </row>
    <row r="108" spans="1:44" x14ac:dyDescent="0.25">
      <c r="AC108" s="5"/>
      <c r="AE108" s="11"/>
      <c r="AF108" s="11"/>
      <c r="AG108" s="5"/>
      <c r="AH108" s="5"/>
      <c r="AI108" s="5"/>
      <c r="AJ108" s="5"/>
      <c r="AK108" s="5"/>
      <c r="AL108" s="5"/>
      <c r="AM108" s="5"/>
      <c r="AN108" s="5"/>
      <c r="AO108" s="5"/>
      <c r="AP108" s="5"/>
    </row>
    <row r="109" spans="1:44" x14ac:dyDescent="0.25">
      <c r="AC109" s="5"/>
      <c r="AE109" s="11"/>
      <c r="AF109" s="11"/>
      <c r="AG109" s="5"/>
      <c r="AH109" s="5"/>
      <c r="AI109" s="5"/>
      <c r="AJ109" s="5"/>
      <c r="AK109" s="5"/>
      <c r="AL109" s="5"/>
      <c r="AM109" s="5"/>
      <c r="AN109" s="5"/>
      <c r="AO109" s="5"/>
      <c r="AP109" s="5"/>
    </row>
    <row r="110" spans="1:44" s="1" customFormat="1" x14ac:dyDescent="0.25">
      <c r="F110" s="18"/>
      <c r="J110" s="9"/>
      <c r="K110" s="9"/>
      <c r="W110" s="13"/>
      <c r="X110" s="4"/>
      <c r="AF110" s="11"/>
      <c r="AG110" s="11"/>
      <c r="AH110" s="11"/>
      <c r="AI110" s="11"/>
      <c r="AJ110" s="11"/>
      <c r="AN110" s="11"/>
      <c r="AO110" s="11"/>
      <c r="AP110" s="11"/>
    </row>
    <row r="111" spans="1:44" x14ac:dyDescent="0.25">
      <c r="AH111" s="5"/>
      <c r="AI111" s="5"/>
      <c r="AJ111" s="5"/>
    </row>
  </sheetData>
  <sortState ref="G25:G45">
    <sortCondition ref="G25"/>
  </sortState>
  <mergeCells count="2">
    <mergeCell ref="A1:C1"/>
    <mergeCell ref="G1:V1"/>
  </mergeCells>
  <conditionalFormatting sqref="AL3:AL63">
    <cfRule type="cellIs" dxfId="0" priority="3" operator="lessThan">
      <formula>1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C w E A A B Q S w M E F A A C A A g A h m q M V L W J U d m n A A A A + Q A A A B I A H A B D b 2 5 m a W c v U G F j a 2 F n Z S 5 4 b W w g o h g A K K A U A A A A A A A A A A A A A A A A A A A A A A A A A A A A h Y / R C o I w G I V f R X b v N l d E y u 8 k u k 0 I o u h 2 z K U j n e F m 8 9 2 6 6 J F 6 h Y S y u u v y H L 4 P z n n c 7 p A N T R 1 c V W d 1 a 1 I U Y Y o C Z W R b a F O m q H e n c I k y D l s h z 6 J U w Q g b m w x W p 6 h y 7 p I Q 4 r 3 H f o b b r i S M 0 o g c 8 8 1 O V q o R o T b W C S M V + l j F f w t x O L z G c I b j O V 4 w F m M 6 I k C m H n J t v g w b J 2 M K 5 K e E d V + 7 v l N c m X C 1 B z J F I O 8 b / A l Q S w M E F A A C A A g A h m q M V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Z q j F Q p G M r 9 I w E A A E 4 C A A A T A B w A R m 9 y b X V s Y X M v U 2 V j d G l v b j E u b S C i G A A o o B Q A A A A A A A A A A A A A A A A A A A A A A A A A A A B 1 k M 1 q w z A Q h O 8 G v 4 N w L w m o J n a b / g W f n P Z Y a J 2 e q m I U Z 5 M I Z C l o 1 y Y h 5 N 2 r 1 o S W U u 1 F q / m G X Y 0 Q G l L W s G o 4 s 1 k c x R F u p Y M V k 3 0 r 9 6 x g G i i O m K / K d q 4 B r 5 T Y p 3 P b d C 0 Y G j 0 p D W l p D f k L j p L y Q b w h O B Q V w W 4 L R p y N K F 5 h Z 1 G R d Q p Q O L m S 7 r I H b R t F B z G X J A W 2 U u t 6 r b 2 / J k C q J 7 n 4 f k X a Y J + M + f s c t G o V g S s S n n B W W m 8 1 W G Q T z h 5 N Y 1 f K b I o s n + a c v X S W o K K D h u K n T Z + t g Y 8 x H + J c J O V W m o 1 P u j j s I P G 5 F n L p T Q s n D a 6 t a 4 f x X x B H Q 3 Z + P C a D m v n 1 5 A k j 2 N O J s 7 O e n 3 X T t U t w v 8 h V k F w H y T R I b o L k N k j u g u Q + S L L J H 3 Q a x 5 E y / / 7 g 7 B N Q S w E C L Q A U A A I A C A C G a o x U t Y l R 2 a c A A A D 5 A A A A E g A A A A A A A A A A A A A A A A A A A A A A Q 2 9 u Z m l n L 1 B h Y 2 t h Z 2 U u e G 1 s U E s B A i 0 A F A A C A A g A h m q M V A / K 6 a u k A A A A 6 Q A A A B M A A A A A A A A A A A A A A A A A 8 w A A A F t D b 2 5 0 Z W 5 0 X 1 R 5 c G V z X S 5 4 b W x Q S w E C L Q A U A A I A C A C G a o x U K R j K / S M B A A B O A g A A E w A A A A A A A A A A A A A A A A D k A Q A A R m 9 y b X V s Y X M v U 2 V j d G l v b j E u b V B L B Q Y A A A A A A w A D A M I A A A B U A w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n C w A A A A A A A M U L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Y X Z t Y X g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z M y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i 0 w N C 0 x M l Q w M z o x O T o 1 O C 4 z O T E 5 N j E 4 W i I g L z 4 8 R W 5 0 c n k g V H l w Z T 0 i R m l s b E N v b H V t b l R 5 c G V z I i B W Y W x 1 Z T 0 i c 0 J n V U Z C U V V G Q l F V R k J R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y w m c X V v d D t D b 2 x 1 b W 4 4 J n F 1 b 3 Q 7 L C Z x d W 9 0 O 0 N v b H V t b j k m c X V v d D s s J n F 1 b 3 Q 7 Q 2 9 s d W 1 u M T A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M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Y X Z t Y X g v Q 2 h h b m d l Z C B U e X B l L n t D b 2 x 1 b W 4 x L D B 9 J n F 1 b 3 Q 7 L C Z x d W 9 0 O 1 N l Y 3 R p b 2 4 x L 2 F 2 b W F 4 L 0 N o Y W 5 n Z W Q g V H l w Z S 5 7 Q 2 9 s d W 1 u M i w x f S Z x d W 9 0 O y w m c X V v d D t T Z W N 0 a W 9 u M S 9 h d m 1 h e C 9 D a G F u Z 2 V k I F R 5 c G U u e 0 N v b H V t b j M s M n 0 m c X V v d D s s J n F 1 b 3 Q 7 U 2 V j d G l v b j E v Y X Z t Y X g v Q 2 h h b m d l Z C B U e X B l L n t D b 2 x 1 b W 4 0 L D N 9 J n F 1 b 3 Q 7 L C Z x d W 9 0 O 1 N l Y 3 R p b 2 4 x L 2 F 2 b W F 4 L 0 N o Y W 5 n Z W Q g V H l w Z S 5 7 Q 2 9 s d W 1 u N S w 0 f S Z x d W 9 0 O y w m c X V v d D t T Z W N 0 a W 9 u M S 9 h d m 1 h e C 9 D a G F u Z 2 V k I F R 5 c G U u e 0 N v b H V t b j Y s N X 0 m c X V v d D s s J n F 1 b 3 Q 7 U 2 V j d G l v b j E v Y X Z t Y X g v Q 2 h h b m d l Z C B U e X B l L n t D b 2 x 1 b W 4 3 L D Z 9 J n F 1 b 3 Q 7 L C Z x d W 9 0 O 1 N l Y 3 R p b 2 4 x L 2 F 2 b W F 4 L 0 N o Y W 5 n Z W Q g V H l w Z S 5 7 Q 2 9 s d W 1 u O C w 3 f S Z x d W 9 0 O y w m c X V v d D t T Z W N 0 a W 9 u M S 9 h d m 1 h e C 9 D a G F u Z 2 V k I F R 5 c G U u e 0 N v b H V t b j k s O H 0 m c X V v d D s s J n F 1 b 3 Q 7 U 2 V j d G l v b j E v Y X Z t Y X g v Q 2 h h b m d l Z C B U e X B l L n t D b 2 x 1 b W 4 x M C w 5 f S Z x d W 9 0 O 1 0 s J n F 1 b 3 Q 7 Q 2 9 s d W 1 u Q 2 9 1 b n Q m c X V v d D s 6 M T A s J n F 1 b 3 Q 7 S 2 V 5 Q 2 9 s d W 1 u T m F t Z X M m c X V v d D s 6 W 1 0 s J n F 1 b 3 Q 7 Q 2 9 s d W 1 u S W R l b n R p d G l l c y Z x d W 9 0 O z p b J n F 1 b 3 Q 7 U 2 V j d G l v b j E v Y X Z t Y X g v Q 2 h h b m d l Z C B U e X B l L n t D b 2 x 1 b W 4 x L D B 9 J n F 1 b 3 Q 7 L C Z x d W 9 0 O 1 N l Y 3 R p b 2 4 x L 2 F 2 b W F 4 L 0 N o Y W 5 n Z W Q g V H l w Z S 5 7 Q 2 9 s d W 1 u M i w x f S Z x d W 9 0 O y w m c X V v d D t T Z W N 0 a W 9 u M S 9 h d m 1 h e C 9 D a G F u Z 2 V k I F R 5 c G U u e 0 N v b H V t b j M s M n 0 m c X V v d D s s J n F 1 b 3 Q 7 U 2 V j d G l v b j E v Y X Z t Y X g v Q 2 h h b m d l Z C B U e X B l L n t D b 2 x 1 b W 4 0 L D N 9 J n F 1 b 3 Q 7 L C Z x d W 9 0 O 1 N l Y 3 R p b 2 4 x L 2 F 2 b W F 4 L 0 N o Y W 5 n Z W Q g V H l w Z S 5 7 Q 2 9 s d W 1 u N S w 0 f S Z x d W 9 0 O y w m c X V v d D t T Z W N 0 a W 9 u M S 9 h d m 1 h e C 9 D a G F u Z 2 V k I F R 5 c G U u e 0 N v b H V t b j Y s N X 0 m c X V v d D s s J n F 1 b 3 Q 7 U 2 V j d G l v b j E v Y X Z t Y X g v Q 2 h h b m d l Z C B U e X B l L n t D b 2 x 1 b W 4 3 L D Z 9 J n F 1 b 3 Q 7 L C Z x d W 9 0 O 1 N l Y 3 R p b 2 4 x L 2 F 2 b W F 4 L 0 N o Y W 5 n Z W Q g V H l w Z S 5 7 Q 2 9 s d W 1 u O C w 3 f S Z x d W 9 0 O y w m c X V v d D t T Z W N 0 a W 9 u M S 9 h d m 1 h e C 9 D a G F u Z 2 V k I F R 5 c G U u e 0 N v b H V t b j k s O H 0 m c X V v d D s s J n F 1 b 3 Q 7 U 2 V j d G l v b j E v Y X Z t Y X g v Q 2 h h b m d l Z C B U e X B l L n t D b 2 x 1 b W 4 x M C w 5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Y X Z t Y X g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Y X Z t Y X g v Q 2 h h b m d l Z C U y M F R 5 c G U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Z 5 m X n b j 5 p 0 K n K h J Q g 9 U S d Q A A A A A C A A A A A A A Q Z g A A A A E A A C A A A A B q + p u k E J 3 u z o E M z L e z R K z 9 d q v O D i w s V 6 1 D z H G / G P E 1 6 Q A A A A A O g A A A A A I A A C A A A A D C l + a O U V c / 6 y k V T N / i u / 9 V Z W u y H 6 I o j X U 0 A D L p O a A m B F A A A A C H A T w 0 0 u u u r J e P a H s m W Z I 7 8 u d G 6 W V l I Y I n Y q 8 1 Q 1 D P v e 4 a v x v X q d X e u w F U 1 X C i R R d + U 3 F Y y K V V f p 1 G Z W a 6 3 w Z V 3 a 9 w h w O z f D U P m R l r E w E 0 r E A A A A A P d d / 5 L f 3 r g H 0 8 7 6 k J v V K C 0 h h z C Z h v B q P Z p 7 L G h 1 I i 6 Q 9 6 r q A Y 3 2 / N l M U J X B M 3 g F e S g c w 3 Q o c 2 3 3 z K l T A I R c K i < / D a t a M a s h u p > 
</file>

<file path=customXml/itemProps1.xml><?xml version="1.0" encoding="utf-8"?>
<ds:datastoreItem xmlns:ds="http://schemas.openxmlformats.org/officeDocument/2006/customXml" ds:itemID="{4D345BEE-2B76-40EE-99C1-9A319F728ED4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velocity_testing_results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2023-07-20T02:38:47Z</dcterms:modified>
</cp:coreProperties>
</file>